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C:\Users\TSS2FE\Desktop\"/>
    </mc:Choice>
  </mc:AlternateContent>
  <xr:revisionPtr revIDLastSave="0" documentId="8_{1D66E7A7-86C9-4991-8552-CE081D0950B5}" xr6:coauthVersionLast="47" xr6:coauthVersionMax="47" xr10:uidLastSave="{00000000-0000-0000-0000-000000000000}"/>
  <workbookProtection workbookAlgorithmName="SHA-512" workbookHashValue="yVJViulWmibI2BZxrAofbDO6IfTORkj7Eqr7aPryv3stJD8Vsm91hAfSud2Jrvmu0SkfJu0HbLhW1izw3zFIow==" workbookSaltValue="SzewappU+dcE1TET/57LBg==" workbookSpinCount="100000" lockStructure="1"/>
  <bookViews>
    <workbookView xWindow="-110" yWindow="-110" windowWidth="19420" windowHeight="11500" tabRatio="896" firstSheet="3" activeTab="4" xr2:uid="{00000000-000D-0000-FFFF-FFFF00000000}"/>
  </bookViews>
  <sheets>
    <sheet name="TRANSLATOR" sheetId="41" state="hidden" r:id="rId1"/>
    <sheet name="Data" sheetId="34" state="hidden" r:id="rId2"/>
    <sheet name="Material" sheetId="44" state="hidden" r:id="rId3"/>
    <sheet name="Help" sheetId="79" r:id="rId4"/>
    <sheet name="Cover_Sheet" sheetId="59" r:id="rId5"/>
    <sheet name="REACH" sheetId="68" r:id="rId6"/>
    <sheet name="SVHC" sheetId="61" r:id="rId7"/>
    <sheet name="GS" sheetId="60" r:id="rId8"/>
    <sheet name="POP" sheetId="76" r:id="rId9"/>
    <sheet name="PFAS" sheetId="77" r:id="rId10"/>
    <sheet name="RoHS" sheetId="75" r:id="rId11"/>
    <sheet name="Battery" sheetId="71" r:id="rId12"/>
    <sheet name="Packaging" sheetId="65" r:id="rId13"/>
    <sheet name="TSCA" sheetId="72" r:id="rId14"/>
    <sheet name="MOSH_MOAH" sheetId="73" r:id="rId15"/>
    <sheet name="Prop65" sheetId="64" r:id="rId16"/>
    <sheet name="Appendix" sheetId="78" state="hidden" r:id="rId17"/>
  </sheets>
  <definedNames>
    <definedName name="_xlnm._FilterDatabase" localSheetId="4" hidden="1">Cover_Sheet!$E$70:$F$82</definedName>
    <definedName name="_xlnm._FilterDatabase" localSheetId="7" hidden="1">GS!$A$5:$P$5</definedName>
    <definedName name="_xlnm._FilterDatabase" localSheetId="12" hidden="1">Packaging!$A$5:$F$5</definedName>
    <definedName name="_xlnm._FilterDatabase" localSheetId="8" hidden="1">POP!#REF!</definedName>
    <definedName name="_xlnm._FilterDatabase" localSheetId="10" hidden="1">RoHS!$A$5:$I$5</definedName>
    <definedName name="_xlnm._FilterDatabase" localSheetId="0" hidden="1">TRANSLATOR!$A$4:$G$368</definedName>
    <definedName name="Bosch_PartDescription" localSheetId="4">Cover_Sheet!$E$14</definedName>
    <definedName name="Bosch_PartNumber" localSheetId="4">Cover_Sheet!$E$11</definedName>
    <definedName name="Bosch_PurchaseContact" localSheetId="4">Cover_Sheet!$E$10</definedName>
    <definedName name="Bosch_SupplierName" localSheetId="4">Cover_Sheet!$E$8</definedName>
    <definedName name="Bosch_SupplierNumber" localSheetId="4">Cover_Sheet!$E$9</definedName>
    <definedName name="_xlnm.Print_Area" localSheetId="11">Battery!$A$1:$H$14</definedName>
    <definedName name="_xlnm.Print_Area" localSheetId="7">GS!$A$1:$J$32</definedName>
    <definedName name="_xlnm.Print_Area" localSheetId="2">Material!$A$1:$AA$87</definedName>
    <definedName name="_xlnm.Print_Area" localSheetId="14">MOSH_MOAH!$A$1:$I$29</definedName>
    <definedName name="_xlnm.Print_Area" localSheetId="12">Packaging!$A$1:$H$17</definedName>
    <definedName name="_xlnm.Print_Area" localSheetId="8">POP!$A$1:$G$17</definedName>
    <definedName name="_xlnm.Print_Area" localSheetId="5">REACH!$A$1:$G$26</definedName>
    <definedName name="_xlnm.Print_Area" localSheetId="10">RoHS!$A$1:$J$36</definedName>
    <definedName name="_xlnm.Print_Area" localSheetId="6">SVHC!$A$1:$G$24</definedName>
    <definedName name="ListenfeldGB">"Listenfeld 23"</definedName>
    <definedName name="Neuer_Name" localSheetId="0" hidden="1">TRANSLATOR!$A$4:$G$205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59" l="1"/>
  <c r="A27" i="59"/>
  <c r="A26" i="59"/>
  <c r="G4" i="76"/>
  <c r="C29" i="59"/>
  <c r="C27" i="59"/>
  <c r="C26" i="59"/>
  <c r="B2" i="41"/>
  <c r="B298" i="41" s="1"/>
  <c r="B10" i="79" s="1"/>
  <c r="K6" i="75"/>
  <c r="J4" i="75"/>
  <c r="I4" i="73"/>
  <c r="H4" i="72"/>
  <c r="G4" i="71"/>
  <c r="H4" i="65"/>
  <c r="H4" i="64"/>
  <c r="J4" i="60"/>
  <c r="G4" i="61"/>
  <c r="G4" i="68"/>
  <c r="K57" i="44"/>
  <c r="K56" i="44"/>
  <c r="D18" i="44"/>
  <c r="N55" i="44"/>
  <c r="H50" i="44"/>
  <c r="H48" i="44"/>
  <c r="H47" i="44"/>
  <c r="H45" i="44"/>
  <c r="K54" i="44"/>
  <c r="K53" i="44"/>
  <c r="K52" i="44"/>
  <c r="K51" i="44"/>
  <c r="K49" i="44"/>
  <c r="K48" i="44"/>
  <c r="K47" i="44"/>
  <c r="N48" i="44"/>
  <c r="N47" i="44"/>
  <c r="N45" i="44"/>
  <c r="Q55" i="44"/>
  <c r="Q45" i="44"/>
  <c r="K45" i="44"/>
  <c r="R65" i="44"/>
  <c r="R77" i="44"/>
  <c r="O77" i="44"/>
  <c r="O76" i="44"/>
  <c r="O70" i="44"/>
  <c r="O75" i="44"/>
  <c r="O73" i="44"/>
  <c r="O74" i="44"/>
  <c r="L78" i="44"/>
  <c r="L74" i="44"/>
  <c r="L70" i="44"/>
  <c r="L66" i="44"/>
  <c r="H64" i="44"/>
  <c r="H75" i="44"/>
  <c r="H71" i="44"/>
  <c r="H67" i="44"/>
  <c r="L72" i="44"/>
  <c r="L64" i="44"/>
  <c r="H77" i="44"/>
  <c r="H69" i="44"/>
  <c r="L75" i="44"/>
  <c r="L67" i="44"/>
  <c r="H76" i="44"/>
  <c r="H68" i="44"/>
  <c r="L77" i="44"/>
  <c r="L73" i="44"/>
  <c r="L69" i="44"/>
  <c r="L65" i="44"/>
  <c r="H78" i="44"/>
  <c r="H74" i="44"/>
  <c r="H70" i="44"/>
  <c r="H66" i="44"/>
  <c r="L76" i="44"/>
  <c r="L68" i="44"/>
  <c r="H73" i="44"/>
  <c r="H65" i="44"/>
  <c r="L71" i="44"/>
  <c r="H72" i="44"/>
  <c r="R64" i="44"/>
  <c r="R67" i="44"/>
  <c r="R70" i="44"/>
  <c r="D48" i="44"/>
  <c r="D47" i="44"/>
  <c r="E4" i="41"/>
  <c r="G4" i="41"/>
  <c r="F4" i="41"/>
  <c r="D4" i="41"/>
  <c r="C4" i="41"/>
  <c r="O6" i="44"/>
  <c r="O12" i="44"/>
  <c r="B32" i="44"/>
  <c r="B34" i="44"/>
  <c r="F48" i="44"/>
  <c r="E48" i="44"/>
  <c r="D45" i="44"/>
  <c r="C45" i="44" s="1"/>
  <c r="E85" i="44"/>
  <c r="D78" i="44" l="1"/>
  <c r="D68" i="44"/>
  <c r="C77" i="44"/>
  <c r="C68" i="44"/>
  <c r="C66" i="44"/>
  <c r="C64" i="44"/>
  <c r="C69" i="44"/>
  <c r="D76" i="44"/>
  <c r="D73" i="44"/>
  <c r="D65" i="44"/>
  <c r="D71" i="44"/>
  <c r="C75" i="44"/>
  <c r="D74" i="44"/>
  <c r="D70" i="44"/>
  <c r="C78" i="44"/>
  <c r="D79" i="44"/>
  <c r="C80" i="44"/>
  <c r="C73" i="44"/>
  <c r="D80" i="44"/>
  <c r="D67" i="44"/>
  <c r="D75" i="44"/>
  <c r="C72" i="44"/>
  <c r="D66" i="44"/>
  <c r="D69" i="44"/>
  <c r="C71" i="44"/>
  <c r="C67" i="44"/>
  <c r="C74" i="44"/>
  <c r="C70" i="44"/>
  <c r="C79" i="44"/>
  <c r="C76" i="44"/>
  <c r="C65" i="44"/>
  <c r="D72" i="44"/>
  <c r="D64" i="44"/>
  <c r="D77" i="44"/>
  <c r="B285" i="41"/>
  <c r="A7" i="73" s="1"/>
  <c r="B146" i="41"/>
  <c r="B51" i="41"/>
  <c r="G7" i="60" s="1"/>
  <c r="B49" i="41"/>
  <c r="J5" i="60" s="1"/>
  <c r="B188" i="41"/>
  <c r="B236" i="41"/>
  <c r="B152" i="41"/>
  <c r="B88" i="41"/>
  <c r="J23" i="44" s="1"/>
  <c r="B98" i="41"/>
  <c r="D46" i="44" s="1"/>
  <c r="B22" i="41"/>
  <c r="B166" i="41"/>
  <c r="B85" i="44" s="1"/>
  <c r="B20" i="41"/>
  <c r="E42" i="59" s="1"/>
  <c r="B143" i="41"/>
  <c r="B82" i="41"/>
  <c r="C18" i="44" s="1"/>
  <c r="B281" i="41"/>
  <c r="B35" i="59" s="1"/>
  <c r="B92" i="41"/>
  <c r="B91" i="41"/>
  <c r="C54" i="44" s="1"/>
  <c r="B72" i="41"/>
  <c r="B23" i="41"/>
  <c r="B12" i="41"/>
  <c r="B124" i="41"/>
  <c r="B109" i="41"/>
  <c r="A12" i="68" s="1"/>
  <c r="B16" i="41"/>
  <c r="A42" i="59" s="1"/>
  <c r="B108" i="41"/>
  <c r="A6" i="60" s="1"/>
  <c r="B115" i="41"/>
  <c r="B244" i="41"/>
  <c r="B208" i="41"/>
  <c r="G14" i="72" s="1"/>
  <c r="B362" i="41"/>
  <c r="B274" i="41"/>
  <c r="D5" i="60" s="1"/>
  <c r="B187" i="41"/>
  <c r="A14" i="59" s="1"/>
  <c r="B114" i="41"/>
  <c r="B129" i="41"/>
  <c r="B151" i="41"/>
  <c r="B86" i="41"/>
  <c r="C50" i="44" s="1"/>
  <c r="B42" i="41"/>
  <c r="C5" i="60" s="1"/>
  <c r="B169" i="41"/>
  <c r="D3" i="34" s="1"/>
  <c r="B200" i="41"/>
  <c r="G7" i="72" s="1"/>
  <c r="B134" i="41"/>
  <c r="B71" i="41"/>
  <c r="B44" i="41"/>
  <c r="B77" i="41"/>
  <c r="B181" i="41"/>
  <c r="B122" i="41"/>
  <c r="B59" i="41"/>
  <c r="A10" i="61" s="1"/>
  <c r="B32" i="41"/>
  <c r="A58" i="59" s="1"/>
  <c r="B147" i="41"/>
  <c r="B253" i="41"/>
  <c r="A18" i="59" s="1"/>
  <c r="B212" i="41"/>
  <c r="B324" i="41"/>
  <c r="B348" i="41"/>
  <c r="B260" i="41"/>
  <c r="B21" i="59" s="1"/>
  <c r="B76" i="41"/>
  <c r="B202" i="41"/>
  <c r="G9" i="72" s="1"/>
  <c r="B26" i="41"/>
  <c r="D47" i="59" s="1"/>
  <c r="B313" i="41"/>
  <c r="B179" i="41"/>
  <c r="B130" i="41"/>
  <c r="B35" i="41"/>
  <c r="A60" i="59" s="1"/>
  <c r="B171" i="41"/>
  <c r="F2" i="34" s="1"/>
  <c r="B102" i="41"/>
  <c r="Q46" i="44" s="1"/>
  <c r="B58" i="41"/>
  <c r="B52" i="41"/>
  <c r="B205" i="41"/>
  <c r="B38" i="59" s="1"/>
  <c r="B150" i="41"/>
  <c r="B101" i="41"/>
  <c r="N46" i="44" s="1"/>
  <c r="B60" i="41"/>
  <c r="F5" i="75" s="1"/>
  <c r="B131" i="41"/>
  <c r="B183" i="41"/>
  <c r="B138" i="41"/>
  <c r="B75" i="41"/>
  <c r="B48" i="41"/>
  <c r="G5" i="65" s="1"/>
  <c r="B193" i="41"/>
  <c r="B33" i="41"/>
  <c r="C58" i="59" s="1"/>
  <c r="B239" i="41"/>
  <c r="B211" i="41"/>
  <c r="A15" i="59" s="1"/>
  <c r="B292" i="41"/>
  <c r="B282" i="41"/>
  <c r="A5" i="76" s="1"/>
  <c r="B197" i="41"/>
  <c r="B162" i="41"/>
  <c r="H63" i="44" s="1"/>
  <c r="B67" i="41"/>
  <c r="A6" i="64" s="1"/>
  <c r="B95" i="41"/>
  <c r="C55" i="44" s="1"/>
  <c r="B29" i="41"/>
  <c r="E3" i="34" s="1"/>
  <c r="B164" i="41"/>
  <c r="O72" i="44" s="1"/>
  <c r="B21" i="41"/>
  <c r="F42" i="59" s="1"/>
  <c r="B14" i="41"/>
  <c r="A13" i="59" s="1"/>
  <c r="B13" i="41"/>
  <c r="B123" i="41"/>
  <c r="B90" i="41"/>
  <c r="B28" i="59" s="1"/>
  <c r="B68" i="41"/>
  <c r="E5" i="65" s="1"/>
  <c r="B18" i="41"/>
  <c r="C42" i="59" s="1"/>
  <c r="B25" i="41"/>
  <c r="K6" i="44" s="1"/>
  <c r="B159" i="41"/>
  <c r="C46" i="44" s="1"/>
  <c r="B78" i="41"/>
  <c r="C40" i="44" s="1"/>
  <c r="B74" i="41"/>
  <c r="B113" i="41"/>
  <c r="B210" i="41"/>
  <c r="C43" i="44" s="1"/>
  <c r="B240" i="41"/>
  <c r="B336" i="41"/>
  <c r="B288" i="41"/>
  <c r="B194" i="41"/>
  <c r="B136" i="41"/>
  <c r="B81" i="41"/>
  <c r="B37" i="59" s="1"/>
  <c r="B133" i="41"/>
  <c r="B79" i="41"/>
  <c r="C42" i="44" s="1"/>
  <c r="B117" i="41"/>
  <c r="B161" i="41"/>
  <c r="C61" i="44" s="1"/>
  <c r="B34" i="41"/>
  <c r="E58" i="59" s="1"/>
  <c r="B99" i="41"/>
  <c r="H46" i="44" s="1"/>
  <c r="B139" i="41"/>
  <c r="B120" i="41"/>
  <c r="B107" i="41"/>
  <c r="B38" i="41"/>
  <c r="D62" i="59" s="1"/>
  <c r="B69" i="41"/>
  <c r="D6" i="65" s="1"/>
  <c r="B132" i="41"/>
  <c r="B103" i="41"/>
  <c r="W34" i="44" s="1"/>
  <c r="B142" i="41"/>
  <c r="B180" i="41"/>
  <c r="B252" i="41"/>
  <c r="A7" i="59" s="1"/>
  <c r="B222" i="41"/>
  <c r="A8" i="61" s="1"/>
  <c r="B337" i="41"/>
  <c r="B310" i="41"/>
  <c r="B10" i="41"/>
  <c r="A10" i="59" s="1"/>
  <c r="B176" i="41"/>
  <c r="A35" i="64" s="1"/>
  <c r="B106" i="41"/>
  <c r="B8" i="41"/>
  <c r="A8" i="59" s="1"/>
  <c r="B125" i="41"/>
  <c r="B31" i="41"/>
  <c r="A56" i="59" s="1"/>
  <c r="B182" i="41"/>
  <c r="A12" i="59" s="1"/>
  <c r="B50" i="41"/>
  <c r="B141" i="41"/>
  <c r="B61" i="41"/>
  <c r="B137" i="41"/>
  <c r="B195" i="41"/>
  <c r="B54" i="41"/>
  <c r="B104" i="41"/>
  <c r="B17" i="41"/>
  <c r="B42" i="59" s="1"/>
  <c r="B9" i="41"/>
  <c r="A9" i="59" s="1"/>
  <c r="B174" i="41"/>
  <c r="A11" i="68" s="1"/>
  <c r="B199" i="41"/>
  <c r="H10" i="64" s="1"/>
  <c r="B217" i="41"/>
  <c r="A11" i="73" s="1"/>
  <c r="B226" i="41"/>
  <c r="B332" i="41"/>
  <c r="B269" i="41"/>
  <c r="B33" i="59" s="1"/>
  <c r="B110" i="41"/>
  <c r="A14" i="68" s="1"/>
  <c r="B112" i="41"/>
  <c r="B64" i="41"/>
  <c r="E5" i="72" s="1"/>
  <c r="B234" i="41"/>
  <c r="H5" i="65"/>
  <c r="B62" i="41"/>
  <c r="B45" i="41"/>
  <c r="F5" i="73" s="1"/>
  <c r="B119" i="41"/>
  <c r="B56" i="41"/>
  <c r="A5" i="61" s="1"/>
  <c r="B189" i="41"/>
  <c r="A14" i="61" s="1"/>
  <c r="B63" i="41"/>
  <c r="C15" i="64" s="1"/>
  <c r="B198" i="41"/>
  <c r="B66" i="41"/>
  <c r="A5" i="64" s="1"/>
  <c r="B7" i="41"/>
  <c r="B145" i="41"/>
  <c r="B6" i="41"/>
  <c r="B192" i="41"/>
  <c r="B100" i="41"/>
  <c r="K46" i="44" s="1"/>
  <c r="B11" i="41"/>
  <c r="A11" i="59" s="1"/>
  <c r="B73" i="41"/>
  <c r="B53" i="41"/>
  <c r="C63" i="44" s="1"/>
  <c r="B165" i="41"/>
  <c r="B84" i="44" s="1"/>
  <c r="B235" i="41"/>
  <c r="B251" i="41"/>
  <c r="E5" i="59" s="1"/>
  <c r="B232" i="41"/>
  <c r="B327" i="41"/>
  <c r="B323" i="41"/>
  <c r="B135" i="41"/>
  <c r="B201" i="41"/>
  <c r="G8" i="72" s="1"/>
  <c r="B105" i="41"/>
  <c r="B43" i="41"/>
  <c r="B305" i="41"/>
  <c r="B17" i="79" s="1"/>
  <c r="B345" i="41"/>
  <c r="B354" i="41"/>
  <c r="B340" i="41"/>
  <c r="B356" i="41"/>
  <c r="B299" i="41"/>
  <c r="B11" i="79" s="1"/>
  <c r="B289" i="41"/>
  <c r="B355" i="41"/>
  <c r="B5" i="41"/>
  <c r="A3" i="59" s="1"/>
  <c r="B307" i="41"/>
  <c r="D91" i="79" s="1"/>
  <c r="B326" i="41"/>
  <c r="B350" i="41"/>
  <c r="B303" i="41"/>
  <c r="B15" i="79" s="1"/>
  <c r="B276" i="41"/>
  <c r="A24" i="75" s="1"/>
  <c r="B346" i="41"/>
  <c r="B317" i="41"/>
  <c r="B311" i="41"/>
  <c r="B352" i="41"/>
  <c r="B309" i="41"/>
  <c r="B304" i="41"/>
  <c r="B16" i="79" s="1"/>
  <c r="B339" i="41"/>
  <c r="B267" i="41"/>
  <c r="A31" i="59" s="1"/>
  <c r="B225" i="41"/>
  <c r="B224" i="41"/>
  <c r="A7" i="61" s="1"/>
  <c r="B220" i="41"/>
  <c r="B249" i="41"/>
  <c r="B5" i="59" s="1"/>
  <c r="B221" i="41"/>
  <c r="A2" i="73" s="1"/>
  <c r="B238" i="41"/>
  <c r="B360" i="41"/>
  <c r="B308" i="41"/>
  <c r="D93" i="79" s="1"/>
  <c r="B277" i="41"/>
  <c r="D16" i="59" s="1"/>
  <c r="B271" i="41"/>
  <c r="E33" i="59" s="1"/>
  <c r="B368" i="41"/>
  <c r="B353" i="41"/>
  <c r="B265" i="41"/>
  <c r="C28" i="59" s="1"/>
  <c r="B335" i="41"/>
  <c r="B329" i="41"/>
  <c r="B318" i="41"/>
  <c r="B302" i="41"/>
  <c r="B14" i="79" s="1"/>
  <c r="B295" i="41"/>
  <c r="B7" i="79" s="1"/>
  <c r="B286" i="41"/>
  <c r="A9" i="73" s="1"/>
  <c r="B233" i="41"/>
  <c r="B227" i="41"/>
  <c r="B245" i="41"/>
  <c r="B255" i="41"/>
  <c r="A20" i="59" s="1"/>
  <c r="B257" i="41"/>
  <c r="C20" i="59" s="1"/>
  <c r="B259" i="41"/>
  <c r="F20" i="59" s="1"/>
  <c r="B358" i="41"/>
  <c r="B314" i="41"/>
  <c r="B325" i="41"/>
  <c r="B344" i="41"/>
  <c r="B351" i="41"/>
  <c r="B359" i="41"/>
  <c r="B258" i="41"/>
  <c r="E20" i="59" s="1"/>
  <c r="B347" i="41"/>
  <c r="B343" i="41"/>
  <c r="B301" i="41"/>
  <c r="B13" i="79" s="1"/>
  <c r="B294" i="41"/>
  <c r="B365" i="41"/>
  <c r="B367" i="41"/>
  <c r="B230" i="41"/>
  <c r="B228" i="41"/>
  <c r="B207" i="41"/>
  <c r="H9" i="72" s="1"/>
  <c r="B246" i="41"/>
  <c r="B242" i="41"/>
  <c r="B209" i="41"/>
  <c r="B13" i="72" s="1"/>
  <c r="B248" i="41"/>
  <c r="B214" i="41"/>
  <c r="B140" i="41"/>
  <c r="B47" i="41"/>
  <c r="B185" i="41"/>
  <c r="B128" i="41"/>
  <c r="B27" i="41"/>
  <c r="B156" i="41"/>
  <c r="B178" i="41"/>
  <c r="B184" i="41"/>
  <c r="H3" i="34" s="1"/>
  <c r="B148" i="41"/>
  <c r="B87" i="41"/>
  <c r="B172" i="41"/>
  <c r="A8" i="68" s="1"/>
  <c r="B85" i="41"/>
  <c r="C24" i="44" s="1"/>
  <c r="B57" i="41"/>
  <c r="B118" i="41"/>
  <c r="B321" i="41"/>
  <c r="B333" i="41"/>
  <c r="B296" i="41"/>
  <c r="B8" i="79" s="1"/>
  <c r="B264" i="41"/>
  <c r="C23" i="59" s="1"/>
  <c r="B361" i="41"/>
  <c r="B284" i="41"/>
  <c r="A6" i="77" s="1"/>
  <c r="B290" i="41"/>
  <c r="B291" i="41"/>
  <c r="B287" i="41"/>
  <c r="B312" i="41"/>
  <c r="B283" i="41"/>
  <c r="A7" i="76" s="1"/>
  <c r="B320" i="41"/>
  <c r="B315" i="41"/>
  <c r="B275" i="41"/>
  <c r="A23" i="75" s="1"/>
  <c r="B270" i="41"/>
  <c r="B223" i="41"/>
  <c r="A6" i="61" s="1"/>
  <c r="B219" i="41"/>
  <c r="G8" i="73" s="1"/>
  <c r="B241" i="41"/>
  <c r="B216" i="41"/>
  <c r="B256" i="41"/>
  <c r="B20" i="59" s="1"/>
  <c r="B243" i="41"/>
  <c r="B218" i="41"/>
  <c r="A12" i="73" s="1"/>
  <c r="B36" i="41"/>
  <c r="F62" i="59" s="1"/>
  <c r="B37" i="41"/>
  <c r="E62" i="59" s="1"/>
  <c r="B157" i="41"/>
  <c r="A2" i="65" s="1"/>
  <c r="B127" i="41"/>
  <c r="B170" i="41"/>
  <c r="F3" i="34" s="1"/>
  <c r="B84" i="41"/>
  <c r="B65" i="41"/>
  <c r="A8" i="64" s="1"/>
  <c r="B93" i="41"/>
  <c r="B41" i="41"/>
  <c r="B28" i="41"/>
  <c r="E2" i="34" s="1"/>
  <c r="B116" i="41"/>
  <c r="B55" i="41"/>
  <c r="B144" i="41"/>
  <c r="B96" i="41"/>
  <c r="W32" i="44" s="1"/>
  <c r="B83" i="41"/>
  <c r="B158" i="41"/>
  <c r="A2" i="71" s="1"/>
  <c r="B196" i="41"/>
  <c r="B111" i="41"/>
  <c r="A2" i="75" s="1"/>
  <c r="B40" i="41"/>
  <c r="A5" i="73" s="1"/>
  <c r="B160" i="41"/>
  <c r="O10" i="44" s="1"/>
  <c r="B97" i="41"/>
  <c r="W22" i="44" s="1"/>
  <c r="B19" i="41"/>
  <c r="D42" i="59" s="1"/>
  <c r="B167" i="41"/>
  <c r="B87" i="44" s="1"/>
  <c r="B46" i="41"/>
  <c r="B204" i="41"/>
  <c r="G11" i="72" s="1"/>
  <c r="B316" i="41"/>
  <c r="B278" i="41"/>
  <c r="D33" i="59" s="1"/>
  <c r="B213" i="41"/>
  <c r="B254" i="41"/>
  <c r="A19" i="59" s="1"/>
  <c r="B279" i="41"/>
  <c r="K2" i="34" s="1"/>
  <c r="B268" i="41"/>
  <c r="A32" i="59" s="1"/>
  <c r="B263" i="41"/>
  <c r="C22" i="59" s="1"/>
  <c r="B364" i="41"/>
  <c r="B349" i="41"/>
  <c r="B293" i="41"/>
  <c r="B328" i="41"/>
  <c r="B273" i="41"/>
  <c r="A41" i="59" s="1"/>
  <c r="B341" i="41"/>
  <c r="B334" i="41"/>
  <c r="B338" i="41"/>
  <c r="B266" i="41"/>
  <c r="B280" i="41"/>
  <c r="K3" i="34" s="1"/>
  <c r="B366" i="41"/>
  <c r="B229" i="41"/>
  <c r="B250" i="41"/>
  <c r="D5" i="59" s="1"/>
  <c r="B237" i="41"/>
  <c r="B247" i="41"/>
  <c r="B206" i="41"/>
  <c r="B121" i="41"/>
  <c r="B149" i="41"/>
  <c r="B94" i="41"/>
  <c r="B89" i="41"/>
  <c r="C53" i="44" s="1"/>
  <c r="B153" i="41"/>
  <c r="B154" i="41"/>
  <c r="B70" i="41"/>
  <c r="B186" i="41"/>
  <c r="B15" i="41"/>
  <c r="B168" i="41"/>
  <c r="D2" i="34" s="1"/>
  <c r="B155" i="41"/>
  <c r="B39" i="41"/>
  <c r="A18" i="73" s="1"/>
  <c r="B175" i="41"/>
  <c r="J28" i="44" s="1"/>
  <c r="B80" i="41"/>
  <c r="B190" i="41"/>
  <c r="B191" i="41"/>
  <c r="B163" i="41"/>
  <c r="O63" i="44" s="1"/>
  <c r="B126" i="41"/>
  <c r="B177" i="41"/>
  <c r="C10" i="44" s="1"/>
  <c r="B24" i="41"/>
  <c r="E43" i="59" s="1"/>
  <c r="B173" i="41"/>
  <c r="A7" i="68" s="1"/>
  <c r="B30" i="41"/>
  <c r="A57" i="59" s="1"/>
  <c r="B203" i="41"/>
  <c r="G10" i="72" s="1"/>
  <c r="B262" i="41"/>
  <c r="C21" i="59" s="1"/>
  <c r="B272" i="41"/>
  <c r="B36" i="59" s="1"/>
  <c r="B363" i="41"/>
  <c r="B300" i="41"/>
  <c r="B12" i="79" s="1"/>
  <c r="B306" i="41"/>
  <c r="B18" i="79" s="1"/>
  <c r="B342" i="41"/>
  <c r="B322" i="41"/>
  <c r="B261" i="41"/>
  <c r="B23" i="59" s="1"/>
  <c r="B319" i="41"/>
  <c r="B357" i="41"/>
  <c r="B297" i="41"/>
  <c r="B9" i="79" s="1"/>
  <c r="B331" i="41"/>
  <c r="B231" i="41"/>
  <c r="B215" i="41"/>
  <c r="B330" i="41"/>
  <c r="B70" i="59" l="1"/>
  <c r="D48" i="59"/>
  <c r="A68" i="59"/>
  <c r="C74" i="59"/>
  <c r="B74" i="59"/>
  <c r="D73" i="59"/>
  <c r="C73" i="59"/>
  <c r="B73" i="59"/>
  <c r="B71" i="59"/>
  <c r="A10" i="73"/>
  <c r="A8" i="73"/>
  <c r="I5" i="75"/>
  <c r="I5" i="73"/>
  <c r="G5" i="60"/>
  <c r="G5" i="73"/>
  <c r="E5" i="60"/>
  <c r="E5" i="73"/>
  <c r="B5" i="73"/>
  <c r="C5" i="75"/>
  <c r="D5" i="73"/>
  <c r="E5" i="75"/>
  <c r="A9" i="71"/>
  <c r="A8" i="71"/>
  <c r="D12" i="77"/>
  <c r="W19" i="44"/>
  <c r="D15" i="59"/>
  <c r="H2" i="34"/>
  <c r="B107" i="79"/>
  <c r="D4" i="79"/>
  <c r="B21" i="79"/>
  <c r="B96" i="79"/>
  <c r="B58" i="79"/>
  <c r="B4" i="79"/>
  <c r="B45" i="79"/>
  <c r="B86" i="79"/>
  <c r="B23" i="79"/>
  <c r="B109" i="79"/>
  <c r="B30" i="79"/>
  <c r="B69" i="79"/>
  <c r="C56" i="79"/>
  <c r="D5" i="79"/>
  <c r="B105" i="79"/>
  <c r="C25" i="59"/>
  <c r="C24" i="59"/>
  <c r="C2" i="34"/>
  <c r="D54" i="59"/>
  <c r="C8" i="44"/>
  <c r="D46" i="59"/>
  <c r="D5" i="75"/>
  <c r="D45" i="59"/>
  <c r="C52" i="44"/>
  <c r="D49" i="59"/>
  <c r="F10" i="76"/>
  <c r="F17" i="68"/>
  <c r="C10" i="76"/>
  <c r="C17" i="68"/>
  <c r="D44" i="59"/>
  <c r="A5" i="71"/>
  <c r="A10" i="76"/>
  <c r="A17" i="68"/>
  <c r="E14" i="61"/>
  <c r="E10" i="76"/>
  <c r="E17" i="68"/>
  <c r="C5" i="71"/>
  <c r="D5" i="71"/>
  <c r="K14" i="44"/>
  <c r="C14" i="44"/>
  <c r="J26" i="44"/>
  <c r="C56" i="44"/>
  <c r="B25" i="59"/>
  <c r="C49" i="44"/>
  <c r="J25" i="44"/>
  <c r="B26" i="59"/>
  <c r="F10" i="64"/>
  <c r="H5" i="75"/>
  <c r="F14" i="61"/>
  <c r="F12" i="77"/>
  <c r="F5" i="72"/>
  <c r="I5" i="60"/>
  <c r="J27" i="44"/>
  <c r="I5" i="72"/>
  <c r="B27" i="59"/>
  <c r="F5" i="65"/>
  <c r="B22" i="59"/>
  <c r="E12" i="77"/>
  <c r="E10" i="64"/>
  <c r="A5" i="68"/>
  <c r="C11" i="64"/>
  <c r="C13" i="64"/>
  <c r="B6" i="65"/>
  <c r="F43" i="59"/>
  <c r="J24" i="44"/>
  <c r="G5" i="75"/>
  <c r="C57" i="44"/>
  <c r="D5" i="65"/>
  <c r="D5" i="72"/>
  <c r="F5" i="60"/>
  <c r="E5" i="71"/>
  <c r="C12" i="44"/>
  <c r="A5" i="65"/>
  <c r="C25" i="44"/>
  <c r="K10" i="44"/>
  <c r="B19" i="44"/>
  <c r="K16" i="44"/>
  <c r="K8" i="44"/>
  <c r="K12" i="44"/>
  <c r="C5" i="65"/>
  <c r="M14" i="44"/>
  <c r="M16" i="44"/>
  <c r="M12" i="44"/>
  <c r="M10" i="44"/>
  <c r="M6" i="44"/>
  <c r="B29" i="59"/>
  <c r="C22" i="44"/>
  <c r="C47" i="44"/>
  <c r="C6" i="44"/>
  <c r="B34" i="59"/>
  <c r="A7" i="65"/>
  <c r="O65" i="44"/>
  <c r="C23" i="44"/>
  <c r="C48" i="44"/>
  <c r="J22" i="44"/>
  <c r="C51" i="44"/>
  <c r="B24" i="59"/>
  <c r="F5" i="71"/>
  <c r="G5" i="72"/>
  <c r="O66" i="44"/>
  <c r="A6" i="65"/>
  <c r="J5" i="75"/>
  <c r="H5" i="60"/>
  <c r="H5" i="72"/>
  <c r="A21" i="60"/>
  <c r="A10" i="71"/>
  <c r="O67" i="44"/>
  <c r="A9" i="65"/>
  <c r="C12" i="77"/>
  <c r="B5" i="72"/>
  <c r="B5" i="65"/>
  <c r="B5" i="60"/>
  <c r="C10" i="64"/>
  <c r="C14" i="61"/>
  <c r="B5" i="71"/>
  <c r="D4" i="34"/>
  <c r="C3" i="34"/>
  <c r="M8" i="44"/>
  <c r="B39" i="59"/>
  <c r="C16" i="44"/>
  <c r="A3" i="44"/>
  <c r="A7" i="71"/>
  <c r="A8" i="65"/>
  <c r="O64" i="44"/>
  <c r="D35" i="72"/>
  <c r="D19" i="72"/>
  <c r="D28" i="72"/>
  <c r="D15" i="72"/>
  <c r="D20" i="72"/>
  <c r="D42" i="72"/>
  <c r="D22" i="72"/>
  <c r="D11" i="72"/>
  <c r="D30" i="72"/>
  <c r="D23" i="72"/>
  <c r="D33" i="72"/>
  <c r="D17" i="72"/>
  <c r="D38" i="72"/>
  <c r="D39" i="72"/>
  <c r="D9" i="72"/>
  <c r="D45" i="72"/>
  <c r="D18" i="72"/>
  <c r="D32" i="72"/>
  <c r="D21" i="72"/>
  <c r="D37" i="72"/>
  <c r="D26" i="72"/>
  <c r="D8" i="72"/>
  <c r="D41" i="72"/>
  <c r="D36" i="72"/>
  <c r="D25" i="72"/>
  <c r="D46" i="72"/>
  <c r="D16" i="72"/>
  <c r="D14" i="72"/>
  <c r="D24" i="72"/>
  <c r="D34" i="72"/>
  <c r="D29" i="72"/>
  <c r="D40" i="72"/>
  <c r="D27" i="72"/>
  <c r="D43" i="72"/>
  <c r="D31" i="72"/>
  <c r="D44" i="72"/>
  <c r="A10" i="64"/>
  <c r="A5" i="75"/>
  <c r="A5" i="60"/>
  <c r="A12" i="77"/>
  <c r="A5" i="72"/>
  <c r="D39" i="59" l="1"/>
  <c r="F39" i="59" s="1"/>
  <c r="D38" i="59"/>
  <c r="F38" i="59" s="1"/>
  <c r="A21" i="59"/>
  <c r="A28" i="59"/>
  <c r="A23" i="59"/>
  <c r="A25" i="59"/>
  <c r="D35" i="59"/>
  <c r="F35" i="59" s="1"/>
  <c r="D37" i="59"/>
  <c r="D50" i="59" s="1"/>
  <c r="D36" i="59"/>
  <c r="F36" i="59" s="1"/>
  <c r="A24" i="59"/>
  <c r="D34" i="59"/>
  <c r="F34" i="59" s="1"/>
  <c r="A22" i="59"/>
  <c r="D53" i="59" l="1"/>
  <c r="D52" i="59"/>
  <c r="D51" i="59"/>
  <c r="F37" i="59"/>
</calcChain>
</file>

<file path=xl/sharedStrings.xml><?xml version="1.0" encoding="utf-8"?>
<sst xmlns="http://schemas.openxmlformats.org/spreadsheetml/2006/main" count="2627" uniqueCount="2000">
  <si>
    <t>Other</t>
  </si>
  <si>
    <t>Tin, Solders or solder wire</t>
  </si>
  <si>
    <t>Brazing Fillers</t>
  </si>
  <si>
    <t>Fasteners with chromated surface</t>
  </si>
  <si>
    <t>Sintered parts</t>
  </si>
  <si>
    <t>To be filled by Bosch</t>
  </si>
  <si>
    <t>Tab</t>
  </si>
  <si>
    <t>Reference to laws / regulations</t>
  </si>
  <si>
    <t>Description of requirement</t>
  </si>
  <si>
    <t>Supplier</t>
  </si>
  <si>
    <t>Yes</t>
  </si>
  <si>
    <t>No duty to declare</t>
  </si>
  <si>
    <t>No</t>
  </si>
  <si>
    <t>EC1907/2006</t>
  </si>
  <si>
    <t>REACH</t>
  </si>
  <si>
    <t>RoHS</t>
  </si>
  <si>
    <t>Prop65</t>
  </si>
  <si>
    <t>California Proposition 65</t>
  </si>
  <si>
    <t>EC-Directive on packaging and packaging waste</t>
  </si>
  <si>
    <t>Supplier Signature</t>
  </si>
  <si>
    <t>Place, date</t>
  </si>
  <si>
    <t>84-69-5</t>
  </si>
  <si>
    <t>84-74-2</t>
  </si>
  <si>
    <t>85-68-7</t>
  </si>
  <si>
    <t>117-81-7</t>
  </si>
  <si>
    <t>E2015</t>
  </si>
  <si>
    <t>26761-40-0</t>
  </si>
  <si>
    <t>D</t>
  </si>
  <si>
    <t>28553-12-0</t>
  </si>
  <si>
    <t>7440-43-9</t>
  </si>
  <si>
    <t>7439-97-6</t>
  </si>
  <si>
    <t>1333-82-0</t>
  </si>
  <si>
    <t>50-32-8</t>
  </si>
  <si>
    <t>192-97-2</t>
  </si>
  <si>
    <t>56-55-3</t>
  </si>
  <si>
    <t>205-99-2</t>
  </si>
  <si>
    <t>205-82-3</t>
  </si>
  <si>
    <t>207-08-9</t>
  </si>
  <si>
    <t>218-01-9</t>
  </si>
  <si>
    <t>53-70-3</t>
  </si>
  <si>
    <t>191-24-2</t>
  </si>
  <si>
    <t>193-39-5</t>
  </si>
  <si>
    <t>91-20-3</t>
  </si>
  <si>
    <t>REACH SVHC</t>
  </si>
  <si>
    <t>E2009</t>
  </si>
  <si>
    <t>335-67-1</t>
  </si>
  <si>
    <t xml:space="preserve"> </t>
  </si>
  <si>
    <t>Bauform</t>
  </si>
  <si>
    <t>14977-61-8</t>
  </si>
  <si>
    <t>English</t>
  </si>
  <si>
    <t>Deutsch</t>
  </si>
  <si>
    <t>Español</t>
  </si>
  <si>
    <t>Language</t>
  </si>
  <si>
    <t>Sprache</t>
  </si>
  <si>
    <t>Lieferant</t>
  </si>
  <si>
    <t>Proveedor</t>
  </si>
  <si>
    <t>Ja</t>
  </si>
  <si>
    <t>Si</t>
  </si>
  <si>
    <t>Nein</t>
  </si>
  <si>
    <t>Keine Deklarationspflicht</t>
  </si>
  <si>
    <t>Ort, Datum</t>
  </si>
  <si>
    <t>Regulated substances</t>
  </si>
  <si>
    <t>CAS number</t>
  </si>
  <si>
    <t>CAS-Nummer</t>
  </si>
  <si>
    <t>Número CAS</t>
  </si>
  <si>
    <t>Designation of the material that contains the regulated substance</t>
  </si>
  <si>
    <t>Examples occurrence</t>
  </si>
  <si>
    <t>Material group</t>
  </si>
  <si>
    <t>Grupo de materiales</t>
  </si>
  <si>
    <t>Polybrominated biphenyles (PBB)</t>
  </si>
  <si>
    <t>Dibutyl phthalate (DBP)</t>
  </si>
  <si>
    <t>Concentration of substance [mass% in homogeneous material]</t>
  </si>
  <si>
    <t>Chromium VI</t>
  </si>
  <si>
    <t>Limit value [mass%]</t>
  </si>
  <si>
    <t>Concentration of substance
[ppm]</t>
  </si>
  <si>
    <t>test report enclosed (optional)</t>
  </si>
  <si>
    <t>plasticizer</t>
  </si>
  <si>
    <t>Weichmacher</t>
  </si>
  <si>
    <t>Messmethode</t>
  </si>
  <si>
    <t>Battery</t>
  </si>
  <si>
    <t>Packaging</t>
  </si>
  <si>
    <t/>
  </si>
  <si>
    <t>Commitment</t>
  </si>
  <si>
    <t>SVHC Candidate List</t>
  </si>
  <si>
    <t>Battery quantity</t>
  </si>
  <si>
    <t>Weight [g]</t>
  </si>
  <si>
    <t>Gewicht [g]</t>
  </si>
  <si>
    <t>Battery type</t>
  </si>
  <si>
    <t>Calculate</t>
  </si>
  <si>
    <t>Berechnen</t>
  </si>
  <si>
    <t>Packaging type / quantity</t>
  </si>
  <si>
    <t>Material</t>
  </si>
  <si>
    <t>Benzyl butyl phthalate (BBP)</t>
  </si>
  <si>
    <t>Bis(2-ethylhexyl) phthalate (DEHP)</t>
  </si>
  <si>
    <t>in plastic and elastomer parts</t>
  </si>
  <si>
    <t>Benzo[a]pyrene</t>
  </si>
  <si>
    <t>Benzo[a]anthracene</t>
  </si>
  <si>
    <t>Benzo[b]fluoranthene</t>
  </si>
  <si>
    <t>Benzo[j]fluoranthene</t>
  </si>
  <si>
    <t>Benzo[k]fluoranthene</t>
  </si>
  <si>
    <t>Chrysene</t>
  </si>
  <si>
    <t>Naphtalene</t>
  </si>
  <si>
    <t>Black plastic and elastomer 
parts, e.g. cables, grommets, soft grips;
extender oil;
colors, carbon black</t>
  </si>
  <si>
    <t xml:space="preserve">Concentration of ingredient </t>
  </si>
  <si>
    <t>Diisononylphthalat (DINP)</t>
  </si>
  <si>
    <t>Only for declaration, concentration above limit value allowed, mandatory to declare concentration about limit value</t>
  </si>
  <si>
    <t>Proposition 65 List:</t>
  </si>
  <si>
    <t>Concentration of ingredient [mass%]</t>
  </si>
  <si>
    <t>https://oehha.ca.gov/proposition-65/proposition-65-list</t>
  </si>
  <si>
    <t>Ltd</t>
  </si>
  <si>
    <t>Ltd.</t>
  </si>
  <si>
    <t>To be filled by Supplier</t>
  </si>
  <si>
    <t>2011/65/EU</t>
  </si>
  <si>
    <t>94/62/EC &amp; 2004/12/EC</t>
  </si>
  <si>
    <t>Yes, in tab declared</t>
  </si>
  <si>
    <t>Version</t>
  </si>
  <si>
    <t>Released by</t>
  </si>
  <si>
    <t xml:space="preserve">https://echa.europa.eu/candidate-list-table </t>
  </si>
  <si>
    <t xml:space="preserve">REACH: </t>
  </si>
  <si>
    <t>SVHC list:</t>
  </si>
  <si>
    <t>AfPS GS 2019:01 PAK</t>
  </si>
  <si>
    <t>Phenanthrene, 
Pyrene, 
Anthracene, 
Fluoranthene</t>
  </si>
  <si>
    <t>85-01-8
129-00-0
120-12-7
206-44-0</t>
  </si>
  <si>
    <t>50-32-8
192-97-2
56-55-3
205-99-2
205-82-3
207-08-9
218-01-9
53-70-3
191-24-2
193-39-5
85-01-8
129-00-0
120-12-7
206-44-0
91-20-3</t>
  </si>
  <si>
    <t>Method of measurement</t>
  </si>
  <si>
    <t>Sum 15 PAH</t>
  </si>
  <si>
    <t>Sum &lt; 10 mg/kg
(&lt; 10 ppm)</t>
  </si>
  <si>
    <t>Entry
- included (E)
- changed (C)</t>
  </si>
  <si>
    <t xml:space="preserve">Bosch PT: </t>
  </si>
  <si>
    <t>OUTPUT</t>
  </si>
  <si>
    <t>INPUT:</t>
  </si>
  <si>
    <t>Declaration &amp; Confirmation of Regulated Substances</t>
  </si>
  <si>
    <t>Deklaration &amp; Bestätigung von regulierten Substanzen</t>
  </si>
  <si>
    <t>Cover Sheet</t>
  </si>
  <si>
    <t>Auszufüllen durch Bosch PT</t>
  </si>
  <si>
    <t xml:space="preserve">Bosch Lieferanten Namen: </t>
  </si>
  <si>
    <t xml:space="preserve">Contact person at Bosch purchasing department: </t>
  </si>
  <si>
    <t xml:space="preserve">Bosch supplier company name: </t>
  </si>
  <si>
    <t xml:space="preserve">Kontaktperson in der Bosch Einkaufsabteilung: </t>
  </si>
  <si>
    <t xml:space="preserve">Bosch part numbers: </t>
  </si>
  <si>
    <t xml:space="preserve">Bosch Teilenummer: </t>
  </si>
  <si>
    <t>Auszufüllen durch den Lieferanten</t>
  </si>
  <si>
    <t xml:space="preserve">Contact person at supplier: </t>
  </si>
  <si>
    <t xml:space="preserve">Kontaktperson beim Lieferanten: </t>
  </si>
  <si>
    <t>Reiter</t>
  </si>
  <si>
    <t>Is the regulation applicable?</t>
  </si>
  <si>
    <t>Is the regulation complied with?</t>
  </si>
  <si>
    <t>Are any regulated substances declared?</t>
  </si>
  <si>
    <t>Bezug zu Gesetz / Regulierung</t>
  </si>
  <si>
    <t>Beschreibung</t>
  </si>
  <si>
    <t>Ist die Regulierung eingehalten?</t>
  </si>
  <si>
    <t>Ist die Regulierung zutreffend?</t>
  </si>
  <si>
    <t>Bosch PT</t>
  </si>
  <si>
    <t>Ja, im Reiter deklariert</t>
  </si>
  <si>
    <t>Ja, in jedem Fall</t>
  </si>
  <si>
    <t>Cover_Sheet compliant?</t>
  </si>
  <si>
    <t>Cover_Sheet declared?</t>
  </si>
  <si>
    <t>Cover_Sheet Testreport?</t>
  </si>
  <si>
    <t>Name des Bevollmächtigten</t>
  </si>
  <si>
    <t>Unterschrift des Bevollmächtigten</t>
  </si>
  <si>
    <t>Freigegeben am</t>
  </si>
  <si>
    <t>Freigegeben von</t>
  </si>
  <si>
    <t>Always</t>
  </si>
  <si>
    <t xml:space="preserve">Lead and its compounds </t>
  </si>
  <si>
    <t>Mercury and its compounds</t>
  </si>
  <si>
    <t>Release date</t>
  </si>
  <si>
    <t>Português</t>
  </si>
  <si>
    <t>中国</t>
  </si>
  <si>
    <t>SCCP:</t>
  </si>
  <si>
    <t>Sehr geehrter Geschäftspartner,</t>
  </si>
  <si>
    <t>尊敬的供应商,</t>
  </si>
  <si>
    <t>PVC plastic</t>
  </si>
  <si>
    <t>Textile for end users</t>
  </si>
  <si>
    <t>PVC Kunststoff</t>
  </si>
  <si>
    <t>Hartlot</t>
  </si>
  <si>
    <t>Sinterteile</t>
  </si>
  <si>
    <t>PVC 塑料</t>
  </si>
  <si>
    <t>软性塑料（弹性体 、 TPE，等等）</t>
  </si>
  <si>
    <t>黑色塑料</t>
  </si>
  <si>
    <t>焊锡，焊料或焊丝</t>
  </si>
  <si>
    <t>钎料</t>
  </si>
  <si>
    <t>烧结零件</t>
  </si>
  <si>
    <t>终端客户用织物</t>
  </si>
  <si>
    <t>压铸材料</t>
  </si>
  <si>
    <t xml:space="preserve">Plástico PVC </t>
  </si>
  <si>
    <t>Plástico Blando (Elastómero, TPE, etc.)</t>
  </si>
  <si>
    <t>Plástico de Color Negro</t>
  </si>
  <si>
    <t>Estaño, soldaduras o alambre de soldadura</t>
  </si>
  <si>
    <t>Soldadura con Metal de Relleno (Brazing Fillers)</t>
  </si>
  <si>
    <t>Sujetadores (Fasteners) con superficie cromada</t>
  </si>
  <si>
    <t>Piezas sinterizadas</t>
  </si>
  <si>
    <t>Ensambles electrónicos</t>
  </si>
  <si>
    <t>Textil para los usuarios finales</t>
  </si>
  <si>
    <t>Handelt es sich um (beinhaltet es) eine Verpackung / Verpackungskomponente?</t>
  </si>
  <si>
    <t>Zinn, Lot oder Lotdraht</t>
  </si>
  <si>
    <t>Druckgussteile</t>
  </si>
  <si>
    <t>Akkupacks</t>
  </si>
  <si>
    <t>Ladegeräte</t>
  </si>
  <si>
    <t>Textilien für Endkunden</t>
  </si>
  <si>
    <t>Nein, fehlt</t>
  </si>
  <si>
    <t>Lenguaje</t>
  </si>
  <si>
    <t>Persona de contacto en el departamento de compras de Bosch</t>
  </si>
  <si>
    <t>Pestaña</t>
  </si>
  <si>
    <t>Referencia de leyes / Regulaciones</t>
  </si>
  <si>
    <t>¿Aplica la regulación?</t>
  </si>
  <si>
    <t>Siempre</t>
  </si>
  <si>
    <t>Si, declaración en la pestaña</t>
  </si>
  <si>
    <t>Firma del proveedor</t>
  </si>
  <si>
    <t>Lugar, Fecha</t>
  </si>
  <si>
    <t>Versión</t>
  </si>
  <si>
    <t>Fecha de publicación</t>
  </si>
  <si>
    <t>Publicado por</t>
  </si>
  <si>
    <t>Regulierte Substanzen</t>
  </si>
  <si>
    <t>Sustancias reguladas</t>
  </si>
  <si>
    <t>Ltd. / D</t>
  </si>
  <si>
    <t>Ltd./ D</t>
  </si>
  <si>
    <t>Konzentration des Inhaltsstoffes</t>
  </si>
  <si>
    <t>Concentración del ingrediente</t>
  </si>
  <si>
    <t>Bezeichnung des Materials, das die regulierte Substanz enthält</t>
  </si>
  <si>
    <t>Kann vorkommen in:</t>
  </si>
  <si>
    <t>Puede ocurrir en</t>
  </si>
  <si>
    <t>Eintrag 
- erstellt (E) 
- geändert (C)</t>
  </si>
  <si>
    <t>Testbericht angehängt (optional)</t>
  </si>
  <si>
    <t>Reporte del test en el adjunto (opcional)</t>
  </si>
  <si>
    <t>Método de medición</t>
  </si>
  <si>
    <t>Kunststoffen und Elastomeren</t>
  </si>
  <si>
    <t>Plásticos y elastómeros</t>
  </si>
  <si>
    <t>schwarzem Kunststoff / Elastomeren z.B. Kabeln, Tüllen, weichen Griffen; Weichmacherölen; Farben; Ruß</t>
  </si>
  <si>
    <t>Deklarationspflichtig! Konzentration über dem Grenzwert erlaubt. Konzentration über dem Grenzwert deklarationspflichtig</t>
  </si>
  <si>
    <t>Plastificante</t>
  </si>
  <si>
    <t>PAK (polyzyklische aromatische Kohlenwasserstoffe)</t>
  </si>
  <si>
    <t>PAH (polycyclical aromatic hydrocarbons)</t>
  </si>
  <si>
    <t>HAP/PAH (Hidrocarburo aromático policíclico)</t>
  </si>
  <si>
    <t>Summe &lt; 10 mg/kg
(&lt; 10 ppm)</t>
  </si>
  <si>
    <t>Suma &lt; 10 mg/kg</t>
  </si>
  <si>
    <t>Obligación</t>
  </si>
  <si>
    <t>SVCH Kandidatenliste</t>
  </si>
  <si>
    <t>SVHC Lista de candidatos</t>
  </si>
  <si>
    <t>Wir akzeptieren keine Stoffe der SVHC-Kandidatenliste über 0,1% in Produkten oder deren Ersatzteilen. Der Lieferant ist verpflichtet, die SVHC-Kandidatenliste regelmäßig zu verfolgen (z.B. auf der ECHA-Homepage) und den Bosch-Einkaufskontakt unverzüglich zu informieren, wenn er Informationen erhält, dass ein in der SVHC-Kandidatenliste genannter Stoff in den gelieferten Materialien enthalten sein kann ( ≥ 0,1 %).</t>
  </si>
  <si>
    <t>No se aceptan sustancias de la lista SVHC por encima del 0,1% en los productos o recambios. El proveedor está obligado a hacer un seguimiento regular de la lista de candidatos SVHC (p.ej. En la página web de ECHA) y de informar inmediatamente al contacto de la unidad de compras de Bosch inmediatamente si hay información de que cualquier sustancia dentro de la lista de candidatos SVHC puede estar incluida en el material suministrado (≥ 0,1 %).</t>
  </si>
  <si>
    <t>SVHC-Liste:</t>
  </si>
  <si>
    <t xml:space="preserve">Lista SVHC </t>
  </si>
  <si>
    <t>Konzentration des Stoffes [Massen% in homogenem Material]</t>
  </si>
  <si>
    <t>Concentracion de sustancia (Masa % material homogéneo)</t>
  </si>
  <si>
    <t>Limitierte Substanzen (Ltd.)</t>
  </si>
  <si>
    <t xml:space="preserve">Limited substances (Ltd.) </t>
  </si>
  <si>
    <t xml:space="preserve"> Sustancias limitadas (Ltd.)</t>
  </si>
  <si>
    <t>Materialgruppe</t>
  </si>
  <si>
    <t>Concentracion del ingrediente [Masa %]</t>
  </si>
  <si>
    <t>Proposition 65 Liste:</t>
  </si>
  <si>
    <t>Lista de Proposición 65:</t>
  </si>
  <si>
    <t>Konzentration der Substanz
[ppm]</t>
  </si>
  <si>
    <t>Concentración de sustancia [ppm]</t>
  </si>
  <si>
    <t>kumulativ 100ppm</t>
  </si>
  <si>
    <t>cumulative 100ppm</t>
  </si>
  <si>
    <t>Cumulativo 100ppm</t>
  </si>
  <si>
    <t>Tipo de embalaje / Cantidad</t>
  </si>
  <si>
    <t>Peso [g]</t>
  </si>
  <si>
    <t>Calcular</t>
  </si>
  <si>
    <t>Grenzwert [mass%]</t>
  </si>
  <si>
    <t>Valor límite (masa%)</t>
  </si>
  <si>
    <t>Anzahl der Batterien</t>
  </si>
  <si>
    <t>Número de baterías</t>
  </si>
  <si>
    <t>Tipo de batería</t>
  </si>
  <si>
    <t xml:space="preserve">Dear supplier, </t>
  </si>
  <si>
    <t>Weichkunststoff (Elastomer, TPE, etc.)</t>
  </si>
  <si>
    <t>red, orange or yellow coloured plastic</t>
  </si>
  <si>
    <t>soft plastic (elastomere, TPE, etc.)</t>
  </si>
  <si>
    <t>black coloured plastic</t>
  </si>
  <si>
    <t>schwarz gefärbter Kunststoff</t>
  </si>
  <si>
    <t>Verbindungselemente mit chromatierter Oberfläche</t>
  </si>
  <si>
    <t>High pressure die casting</t>
  </si>
  <si>
    <r>
      <t xml:space="preserve">Elektron. Baugruppe/Netzleitungen </t>
    </r>
    <r>
      <rPr>
        <vertAlign val="superscript"/>
        <sz val="10"/>
        <rFont val="Arial"/>
        <family val="2"/>
      </rPr>
      <t>1.)</t>
    </r>
  </si>
  <si>
    <r>
      <t xml:space="preserve">electronic assambly / power supply cord </t>
    </r>
    <r>
      <rPr>
        <vertAlign val="superscript"/>
        <sz val="10"/>
        <rFont val="Arial"/>
        <family val="2"/>
      </rPr>
      <t>1.)</t>
    </r>
  </si>
  <si>
    <t>battery packs</t>
  </si>
  <si>
    <t>charger</t>
  </si>
  <si>
    <t>Is it or does it contain a packaging / a packaging component?</t>
  </si>
  <si>
    <t>Deklaration erforderlich</t>
  </si>
  <si>
    <t>Das Teil beinhaltet folgende Materialien:</t>
  </si>
  <si>
    <t>The part contains following materials:</t>
  </si>
  <si>
    <t>Das Teil enthält keines der links aufgelisteten Materialien</t>
  </si>
  <si>
    <t>Weichmacher: 
DIN EN ISO 14389:2014</t>
  </si>
  <si>
    <t>Schwermetalle: 
RoHS-Methode</t>
  </si>
  <si>
    <t>Tests für Textilien: 
(basierend auf Oekotex100)</t>
  </si>
  <si>
    <t>Plasticiser: 
DIN EN ISO 14389:2014</t>
  </si>
  <si>
    <t>Heavy metals: 
RoHS-method</t>
  </si>
  <si>
    <t>Tests for textiles: 
(based on Oekotex100)</t>
  </si>
  <si>
    <t>Plástico de Color Amarillo, rojo, naranja</t>
  </si>
  <si>
    <t>1763-23-1</t>
  </si>
  <si>
    <t>Bitte das Cover sheet ausfüllen.</t>
  </si>
  <si>
    <t>Please fill out the cover sheet.</t>
  </si>
  <si>
    <t>Batterie</t>
  </si>
  <si>
    <t>Verpackung</t>
  </si>
  <si>
    <t>battery</t>
  </si>
  <si>
    <t>packaging</t>
  </si>
  <si>
    <t xml:space="preserve">sonstige: </t>
  </si>
  <si>
    <t xml:space="preserve">others: </t>
  </si>
  <si>
    <t>Summe 15 PAK</t>
  </si>
  <si>
    <t>PT</t>
  </si>
  <si>
    <t>SCCP</t>
  </si>
  <si>
    <t>Diisodecylphthalat (DIDP)</t>
  </si>
  <si>
    <t>Benzo[e]pyrene</t>
  </si>
  <si>
    <t>Dibenzo[a,h]anthracene</t>
  </si>
  <si>
    <t>Benzo[ghi]perylene</t>
  </si>
  <si>
    <t xml:space="preserve">lndeno[1‚2,3-cd]pyrene </t>
  </si>
  <si>
    <t xml:space="preserve">Für Bedienelemente wie Softgrips oder Schalter darf der BOSCH Geschäftsbereich PT verlangen, dass alle unten aufgeführten 15 PAK unter der Nachweisgrenze von 0,1PPM (PAK-frei) bleiben. Die Forderung "PAK-frei" wird dann in den Teilespezifikationen oder durch eine Vereinbarung/einen Vertrag zwischen Lieferant und PT gesondert vereinbart. In allen anderen Fällen müssen die folgenden Grenzwerte eingehalten werden. </t>
  </si>
  <si>
    <t>For operating elements such as soft grips or switches the Bosch business division PT is allowed to demand that all below listed 15 PAH remain under the detection limit of 0,1PPM (PAH-free). The requirement “PAH-free” will then be agreed separately in the parts specifications or by an agreement/contract between supplier and PT. In all other cases the following limit values have to be met.</t>
  </si>
  <si>
    <t xml:space="preserve">REACH </t>
  </si>
  <si>
    <t>Annex XVII</t>
  </si>
  <si>
    <t xml:space="preserve">Liste der Beschränkungen nach Anhang XVII: </t>
  </si>
  <si>
    <t>https://echa.europa.eu/substances-restricted-under-reach</t>
  </si>
  <si>
    <t xml:space="preserve">List of substances restricted under REACH: </t>
  </si>
  <si>
    <t>SVHC</t>
  </si>
  <si>
    <t>EC-RoHS: 2011/65/EU and 2015/863/EU</t>
  </si>
  <si>
    <t>EC-RoHS: 2011/65/EU und 2015/863/EU</t>
  </si>
  <si>
    <t>RoHS:</t>
  </si>
  <si>
    <t>https://eur-lex.europa.eu/legal-content/EN/TXT/?uri=CELEX%3A32011L0065</t>
  </si>
  <si>
    <t xml:space="preserve">https://eur-lex.europa.eu/legal-content/EN/TXT/?uri=OJ:JOL_2015_137_R_0003 </t>
  </si>
  <si>
    <t xml:space="preserve">https://ec.europa.eu/environment/waste/rohs_eee/index_en.htm </t>
  </si>
  <si>
    <t>DIRECTIVE 2011/65/EU:</t>
  </si>
  <si>
    <t xml:space="preserve">DIRECTIVE 2015/863/EU: </t>
  </si>
  <si>
    <t>Konzentration des Stoffes [Massen%]</t>
  </si>
  <si>
    <t>Naphthalene</t>
  </si>
  <si>
    <t>PT/PUQ</t>
  </si>
  <si>
    <t>PFOS (Persluorooctane sulfonate)</t>
  </si>
  <si>
    <t>PFOA (Perfluorooctanoic acid)</t>
  </si>
  <si>
    <t>Safe Drinking Water and Toxic Enforcement Act von 1986 in der geänderten Fassung (auch bekannt als California Proposition 65):</t>
  </si>
  <si>
    <t xml:space="preserve">Safe Drinking Water and Toxic Enforcement Act of 1986, as amended (also known as California Proposition 65): </t>
  </si>
  <si>
    <t>Tin plate, steel</t>
  </si>
  <si>
    <t>Paper/cardboard/carton</t>
  </si>
  <si>
    <t>Glass</t>
  </si>
  <si>
    <t>Aluminum, other metals</t>
  </si>
  <si>
    <t>Content PET</t>
  </si>
  <si>
    <t>Content HDPE</t>
  </si>
  <si>
    <t>Content PVC</t>
  </si>
  <si>
    <t>Content LDPE</t>
  </si>
  <si>
    <t>Content PP</t>
  </si>
  <si>
    <t>Content EPS</t>
  </si>
  <si>
    <t>Content PS</t>
  </si>
  <si>
    <t>Content PPS</t>
  </si>
  <si>
    <t>Other plastic/unknown</t>
  </si>
  <si>
    <t>Composite packaging</t>
  </si>
  <si>
    <t>Wood without Euro-pallets</t>
  </si>
  <si>
    <t>other natural materials</t>
  </si>
  <si>
    <t>Glas</t>
  </si>
  <si>
    <t>Papier / Pappe / Karton</t>
  </si>
  <si>
    <t>Verbundverpackung</t>
  </si>
  <si>
    <t>Weißblech / Stahl</t>
  </si>
  <si>
    <t>Aluminium, andere Metalle</t>
  </si>
  <si>
    <t>Anteil PET</t>
  </si>
  <si>
    <t>Anteil HDPE</t>
  </si>
  <si>
    <t>Anteil PVC</t>
  </si>
  <si>
    <t>Anteil LDPE</t>
  </si>
  <si>
    <t>Anteil PP</t>
  </si>
  <si>
    <t>Anteil EPS</t>
  </si>
  <si>
    <t>Anteil PS</t>
  </si>
  <si>
    <t>Anteil PPS</t>
  </si>
  <si>
    <t>Holz (ohne Europaletten)</t>
  </si>
  <si>
    <t>andere Naturmaterialien</t>
  </si>
  <si>
    <t>anderer Kunststoff / unbekannt</t>
  </si>
  <si>
    <t xml:space="preserve">https://eur-lex.europa.eu/legal-content/EN/TXT/?uri=celex:31994L0062 </t>
  </si>
  <si>
    <t xml:space="preserve">https://eur-lex.europa.eu/legal-content/EN/ALL/?uri=CELEX%3A32004L0012 </t>
  </si>
  <si>
    <t xml:space="preserve">Directive 2004/12/EC: </t>
  </si>
  <si>
    <t xml:space="preserve">Directive 94/62/EC: </t>
  </si>
  <si>
    <t>Button cell</t>
  </si>
  <si>
    <t>AA</t>
  </si>
  <si>
    <t>AAA</t>
  </si>
  <si>
    <t>9-V-Block</t>
  </si>
  <si>
    <t>LR1</t>
  </si>
  <si>
    <t>2/3A</t>
  </si>
  <si>
    <t>N</t>
  </si>
  <si>
    <t>Prismatic</t>
  </si>
  <si>
    <t>Pack</t>
  </si>
  <si>
    <t>CR2</t>
  </si>
  <si>
    <t>Automotive battery</t>
  </si>
  <si>
    <t>Customized builds</t>
  </si>
  <si>
    <t>Gesamtgewicht [g]:</t>
  </si>
  <si>
    <t>Total weight [g]:</t>
  </si>
  <si>
    <t>Peso total [g]:</t>
  </si>
  <si>
    <t>Verpackungsart / Menge</t>
  </si>
  <si>
    <t xml:space="preserve">https://ec.europa.eu/environment/waste/packaging/ </t>
  </si>
  <si>
    <t xml:space="preserve">Packaging Directive: </t>
  </si>
  <si>
    <t>Batterieart</t>
  </si>
  <si>
    <t>Nickel-Cadmium (NiCd)</t>
  </si>
  <si>
    <t>Nickel-metal hydride (NiMh)</t>
  </si>
  <si>
    <t>Lithium-Ion (Li-Ion)</t>
  </si>
  <si>
    <t>Lithium-Metal (Li-Met)</t>
  </si>
  <si>
    <t>Alkali-Manganese (AlMn)</t>
  </si>
  <si>
    <t>Zinc carbon (ZnC)</t>
  </si>
  <si>
    <t>Zinc-air (ZnLuft)</t>
  </si>
  <si>
    <t>Lead Gel (Pb-Gel)</t>
  </si>
  <si>
    <t>Kleinblei (Pb)</t>
  </si>
  <si>
    <t>Silver oxide (AgO)</t>
  </si>
  <si>
    <t>Build</t>
  </si>
  <si>
    <t>Nickel-Metallhydrid (NiMh)</t>
  </si>
  <si>
    <t>Lithium-Metall (Li-Met)</t>
  </si>
  <si>
    <t>Alkali-Mangan (AlMn)</t>
  </si>
  <si>
    <t>Zink-Kohle (ZnC)</t>
  </si>
  <si>
    <t>Zink-Luft (ZnLuft)</t>
  </si>
  <si>
    <t>Blei-Gel (Pb-Gel)</t>
  </si>
  <si>
    <t>Silveroxid (AgO)</t>
  </si>
  <si>
    <t>Andere</t>
  </si>
  <si>
    <t>Knopfzelle</t>
  </si>
  <si>
    <t>Fahrzeugbatterie</t>
  </si>
  <si>
    <t>Kundenspezifische Bauform</t>
  </si>
  <si>
    <t>Cadmium</t>
  </si>
  <si>
    <t>Mercury</t>
  </si>
  <si>
    <t>Lead</t>
  </si>
  <si>
    <t>Blei</t>
  </si>
  <si>
    <t>Chrom VI</t>
  </si>
  <si>
    <t>Quecksilber</t>
  </si>
  <si>
    <t>EC-Directive on Packaging 
94/62/EC and 2004/12/EC</t>
  </si>
  <si>
    <t>EC-Directive Verpackungen
94/62/EC und 2004/12/EC</t>
  </si>
  <si>
    <t>Rohmaterial</t>
  </si>
  <si>
    <t>raw material</t>
  </si>
  <si>
    <t>materia prima</t>
  </si>
  <si>
    <t>testing scope</t>
  </si>
  <si>
    <t>Testumfang</t>
  </si>
  <si>
    <t>PAK</t>
  </si>
  <si>
    <t>PAH</t>
  </si>
  <si>
    <t>Schwermetalle</t>
  </si>
  <si>
    <t>Heavy metals</t>
  </si>
  <si>
    <t>Tests für Textilien</t>
  </si>
  <si>
    <t>tests for textiles</t>
  </si>
  <si>
    <t>CAS</t>
  </si>
  <si>
    <t xml:space="preserve">Please send back the test report and declaration as soon as possible. </t>
  </si>
  <si>
    <t>Spätestens bis zum:</t>
  </si>
  <si>
    <t xml:space="preserve">Latest on: </t>
  </si>
  <si>
    <t>In case you have questions, please contact the requestor of the declaration</t>
  </si>
  <si>
    <t>Falls Sie Fragen haben, kontaktieren Sie bitte den Antragsteller.</t>
  </si>
  <si>
    <t>Cover_Sheet RoHS compliant?</t>
  </si>
  <si>
    <t>Ja, keine Ausnahme findet Anwendung</t>
  </si>
  <si>
    <t>Ja, RoHS-Ausnahme findet Anwendung</t>
  </si>
  <si>
    <t>No, still missing</t>
  </si>
  <si>
    <t xml:space="preserve">Beschreibung des Teils / Produkts: </t>
  </si>
  <si>
    <t xml:space="preserve">Description of part / product: </t>
  </si>
  <si>
    <t xml:space="preserve">Materialien, welche im Produkt oder in der Verpackung vorkommen: </t>
  </si>
  <si>
    <t xml:space="preserve">Materials, which are part of the product or packaging: </t>
  </si>
  <si>
    <t>Ja, angehängt</t>
  </si>
  <si>
    <t>Yes, attached</t>
  </si>
  <si>
    <t xml:space="preserve">Der Lieferant muss Bosch informieren, wenn ein Stoff der California Proposition 65 Liste in einem Produkt oder Ersatzteil oder Gemisch in irgendeiner Konzentration enthalten ist. Der Lieferant ist verpflichtet, die Proposition 65 Liste regelmäßig zu verfolgen (OEHHA Website) und den Bosch-Einkaufskontakt unverzüglich zu informieren, wenn er Informationen erhält, dass ein Stoff der Proposition 65 Liste in den gelieferten Materialien enthalten sein kann. Es sind keine zusätzlichen Testreports für die California Proposition 65 erforderlich. </t>
  </si>
  <si>
    <t xml:space="preserve">The supplier must inform Bosch if any substance on the California Proposition 65 list is contained in a product or spare part or mixture in any concentration. The supplier is obliged to track the Proposition 65 list regularly (on OEHHA website) and to inform Bosch purchasing contact immediately if he gets information that any substance on the Proposition 65 list may be included in supplied material. No extra test reports are required for California Proposition 65. </t>
  </si>
  <si>
    <t>Declaração e confirmação das substâncias regulamentadas</t>
  </si>
  <si>
    <t>Linguagem</t>
  </si>
  <si>
    <t>A ser preenchido pela Bosch</t>
  </si>
  <si>
    <t>Nome do fornecedor Bosch:</t>
  </si>
  <si>
    <t>Número (RBSNO) do fornecedor Bosch:</t>
  </si>
  <si>
    <t>Pessoa de contato do departamento de compras da Bosch:</t>
  </si>
  <si>
    <t>Bosch Part Numbers:</t>
  </si>
  <si>
    <t>A ser preenchido pelo fornecedor</t>
  </si>
  <si>
    <t>Pessoa de contato do fornecedor:</t>
  </si>
  <si>
    <t>Descrição da peça / produto:</t>
  </si>
  <si>
    <t>Materiais, que fazem parte do produto ou embalagem</t>
  </si>
  <si>
    <t>Aba</t>
  </si>
  <si>
    <t>Referências a leis / regulamentos</t>
  </si>
  <si>
    <t>Descrição do requerimento</t>
  </si>
  <si>
    <t>O regulamento é aplicácel?</t>
  </si>
  <si>
    <t>O Regulamento é cumprido?</t>
  </si>
  <si>
    <t>Há alguma substância regulamentada declarada?</t>
  </si>
  <si>
    <t>https://echa.europa.eu/regulations/reach/understanding-reach</t>
  </si>
  <si>
    <t>The part does not contain any of the materials listed on the left</t>
  </si>
  <si>
    <t>Annex XIV</t>
  </si>
  <si>
    <t>"List of substances subject to authorisation"</t>
  </si>
  <si>
    <t>"Prohibition of substances"</t>
  </si>
  <si>
    <t>Há um relatório de ensaio disponível?</t>
  </si>
  <si>
    <t>Fornecedor</t>
  </si>
  <si>
    <t>Sim</t>
  </si>
  <si>
    <t>Sempre</t>
  </si>
  <si>
    <t>Não</t>
  </si>
  <si>
    <t>Não há obrigação de declarar</t>
  </si>
  <si>
    <t>Yes, na aba declarada</t>
  </si>
  <si>
    <t>Assinatura do fornecedor</t>
  </si>
  <si>
    <t>Local, data</t>
  </si>
  <si>
    <t>Versão</t>
  </si>
  <si>
    <t>Data aprovação</t>
  </si>
  <si>
    <t>Aprovado por</t>
  </si>
  <si>
    <t>Substâncias regulamentadas</t>
  </si>
  <si>
    <t>Concentração de ingrediente</t>
  </si>
  <si>
    <t>Designação do material que contém a substância regulamentada</t>
  </si>
  <si>
    <t>Exemplos de ocorrência</t>
  </si>
  <si>
    <t>Entrada
- incluído (E)
- modificado ©</t>
  </si>
  <si>
    <t>Relatório de ensaio (opcional)</t>
  </si>
  <si>
    <t>Método de medição</t>
  </si>
  <si>
    <t>Em peças de plástico e elastômeros</t>
  </si>
  <si>
    <t>Peças plásticas preto e elastômero, ex.: cabos, protetores de cabo, soft grips, óleo extensor, cores, carbono preto (carbon black)</t>
  </si>
  <si>
    <t>Somente para declaração, permitido concentração acima do valor limite, obrigatório declarar concentração acima do limite</t>
  </si>
  <si>
    <t>Plastificante (Plasticizer)</t>
  </si>
  <si>
    <t>PAH (hidrocarbonetos aromáticos policíclicos)</t>
  </si>
  <si>
    <t>Comprometimento</t>
  </si>
  <si>
    <t>Lista de candidatos SVHC</t>
  </si>
  <si>
    <t>Não aceitamos da lista SVHC acima de 0,1% em proutos ou peças de reposição. O fornecedor é obrigado a acompanhar regularmente a lista de candidatos a SVHC (por exemplo, na página inicial da ECHA) e informar imediatamente o contato de compras da Bosch se obtiver informações de que qualquer substância na lista de candidatos a SVHC pode ser incluida no material fornecido ( ≥ 0,1 %).</t>
  </si>
  <si>
    <t>Lista SVHC:</t>
  </si>
  <si>
    <t>Concentração da substância [% em massa em material homogêneo]</t>
  </si>
  <si>
    <t>Substâncias limitadas (Ltd.)</t>
  </si>
  <si>
    <t>Grupo de materiais</t>
  </si>
  <si>
    <t>Concentração de ingrediente [% massa]</t>
  </si>
  <si>
    <t>Lista Proposição 65:</t>
  </si>
  <si>
    <t>Lei relativa a água potável segura e à aplicação tóxica de 1986, conforme alterada (também conhecida como Proposição 65 da Califórnia):</t>
  </si>
  <si>
    <t>O fornecedor deve informar a Bosch se alguma substância da lista da Proposição 65 da Califórnia estiver contida em um produto ou peça sobressalente  ou mistura em qualquer concentração. O fornecedor é obrigado a acompanhar relugarmente a lista da Proposição 65 ( no site da OEHHA) e informar imediatamente o contato de compras da Bosch se obtiver informações de que qualquer substância da lista da Proposição 65 da Califórnia pode ser incluida no material fornecido. Nenhum relatório de teste extra é necessário para a Proposição 65 da Califórnia.</t>
  </si>
  <si>
    <t>Concentração da substância [ppm]</t>
  </si>
  <si>
    <t>Acumulado 100ppm</t>
  </si>
  <si>
    <t>Tipo de embalagem / quantidade</t>
  </si>
  <si>
    <t>Peso [g]:</t>
  </si>
  <si>
    <t>Valor limite [% massa]</t>
  </si>
  <si>
    <t>Quantidade da bateria</t>
  </si>
  <si>
    <t>Tipo da bateria</t>
  </si>
  <si>
    <t xml:space="preserve">Prezado fornecedor, </t>
  </si>
  <si>
    <t>É ou contém uma embalagem / um PN de embalagem?</t>
  </si>
  <si>
    <t>A peça contém os seguintes materiais:</t>
  </si>
  <si>
    <t>plástico PVC</t>
  </si>
  <si>
    <t>plástico macio (elastômero, TPE, etc.)</t>
  </si>
  <si>
    <t>plástico colorido vermelho, laranja ou amarelo</t>
  </si>
  <si>
    <t>plástico colorido preto</t>
  </si>
  <si>
    <t>Estanho, solda ou fio de solda</t>
  </si>
  <si>
    <t>Preenchimentos por solda</t>
  </si>
  <si>
    <t>Fixadores com superfície cromada</t>
  </si>
  <si>
    <t>Fundição sob pressão</t>
  </si>
  <si>
    <t>Peças sinterizadas</t>
  </si>
  <si>
    <r>
      <t xml:space="preserve">conjunto eletrônico / cabo com plugue </t>
    </r>
    <r>
      <rPr>
        <vertAlign val="superscript"/>
        <sz val="10"/>
        <rFont val="Arial"/>
        <family val="2"/>
      </rPr>
      <t>1.)</t>
    </r>
  </si>
  <si>
    <t>baterias</t>
  </si>
  <si>
    <t>carregadores</t>
  </si>
  <si>
    <t>Têxtil para usuários finais</t>
  </si>
  <si>
    <t>declaração necessária</t>
  </si>
  <si>
    <t>A peça não contém nenhum material listado à esquerda</t>
  </si>
  <si>
    <t>Plastificante (Plasticiser): 
DIN EN ISO 14389:2014</t>
  </si>
  <si>
    <t>Metais pesados (Heavy metals): 
RoHS-method</t>
  </si>
  <si>
    <t>Ensaios para têxteis: 
(based on Oekotex100)</t>
  </si>
  <si>
    <t>Por favor, preencha a folha capa</t>
  </si>
  <si>
    <t>outros:</t>
  </si>
  <si>
    <t>bateria</t>
  </si>
  <si>
    <t>embalagem</t>
  </si>
  <si>
    <t>Soma 15 PAH</t>
  </si>
  <si>
    <t>Para elementos operacionais, como garras flexíveis (soft grips) ou interruptores, a divisão de negócios Bosch PT pode exigir que todos os 15 PAH listados abaixo permaneçam abaixo do limite de detecção de 0,1ppm (sem PAH). O requisito "livre de PAH" será acordado separadamente nas especificações das peças ou por um acordo / contrato entre o fornecedor e a Bosch PT. Em todos ou outros casos, os seguintes valores-limite devem ser cumpridos.</t>
  </si>
  <si>
    <t>Lista de substâncias restritas pela REACH:</t>
  </si>
  <si>
    <t>Vidro</t>
  </si>
  <si>
    <t>Papel / papelão / caixa</t>
  </si>
  <si>
    <t>Chapa de aço</t>
  </si>
  <si>
    <t>Alumínio, outros metais</t>
  </si>
  <si>
    <t>Conteúdo PET</t>
  </si>
  <si>
    <t>Conteúdo HDPE</t>
  </si>
  <si>
    <t>Conteúdo PVC</t>
  </si>
  <si>
    <t>Conteúdo LDPE</t>
  </si>
  <si>
    <t>Conteúdo PP</t>
  </si>
  <si>
    <t>Conteúdo EPS</t>
  </si>
  <si>
    <t>Conteúdo OS</t>
  </si>
  <si>
    <t>Contenúdo PPS</t>
  </si>
  <si>
    <t>Outro plástico / desconhecido</t>
  </si>
  <si>
    <t>Embalagens compostas</t>
  </si>
  <si>
    <t>Madeiras sem paletes EURO</t>
  </si>
  <si>
    <t>outros materiais naturais</t>
  </si>
  <si>
    <t>construir</t>
  </si>
  <si>
    <t>Níquel-Cádmio (NiCd)</t>
  </si>
  <si>
    <t>Hidreto de níquel-metal (NiMh)</t>
  </si>
  <si>
    <t>Íons de lítio (Li-lon)</t>
  </si>
  <si>
    <t>Metal de lítio (Li-Met)</t>
  </si>
  <si>
    <t>Alcalino-Manganês (AlMn)</t>
  </si>
  <si>
    <t>Carbono de zinco (ZnC)</t>
  </si>
  <si>
    <t>Ar-zinco (ZnLuft)</t>
  </si>
  <si>
    <t>Gel de chumbo (Pb-Gel)</t>
  </si>
  <si>
    <t>Chumbo pequeno (Pb)</t>
  </si>
  <si>
    <t>Óxido de prata (AgO)</t>
  </si>
  <si>
    <t>Outro</t>
  </si>
  <si>
    <t>Célula de botão</t>
  </si>
  <si>
    <t>prismática</t>
  </si>
  <si>
    <t>Bateria automotiva</t>
  </si>
  <si>
    <t>Construções personalizadas</t>
  </si>
  <si>
    <t xml:space="preserve">Chumbo </t>
  </si>
  <si>
    <t>Cromo VI</t>
  </si>
  <si>
    <t>Cádmio</t>
  </si>
  <si>
    <t>Mercúrio</t>
  </si>
  <si>
    <t>matéria prima</t>
  </si>
  <si>
    <t>Escopo de teste</t>
  </si>
  <si>
    <t xml:space="preserve">Metais pesados (Heavy metals)
</t>
  </si>
  <si>
    <t>Teste para têxtis</t>
  </si>
  <si>
    <t>Por favor, envie a declaração e o relatório de ensaio o mais rápido possível</t>
  </si>
  <si>
    <t>Até a data:</t>
  </si>
  <si>
    <t>Em caso de dúvidas, entre em contato com o solicitante da declaração</t>
  </si>
  <si>
    <t>Sim, nenhuma exceção é usada</t>
  </si>
  <si>
    <t>Sim, RoHS-exceção é usada</t>
  </si>
  <si>
    <t>Não, ainda falta</t>
  </si>
  <si>
    <t>Sim, anexado</t>
  </si>
  <si>
    <t>受控物质申报</t>
  </si>
  <si>
    <t>语言</t>
  </si>
  <si>
    <t>由博世填写</t>
  </si>
  <si>
    <t>博世供应商名称:</t>
  </si>
  <si>
    <t>博世供应商编码（RBSNO）:</t>
  </si>
  <si>
    <t>博世采购联系人：</t>
  </si>
  <si>
    <t>博世零部件号：</t>
  </si>
  <si>
    <t>由供应商填写：</t>
  </si>
  <si>
    <t>供应商联系人：</t>
  </si>
  <si>
    <t>零部件/产品名称</t>
  </si>
  <si>
    <t>供应材料</t>
  </si>
  <si>
    <t>工作表</t>
  </si>
  <si>
    <t>博世全球适用的法规</t>
  </si>
  <si>
    <t>材料的要求</t>
  </si>
  <si>
    <t>是否适用对应的法规</t>
  </si>
  <si>
    <t>是否符合对应的法规要求</t>
  </si>
  <si>
    <t>相关受控物质申报了吗？</t>
  </si>
  <si>
    <t>供应商</t>
  </si>
  <si>
    <t>是</t>
  </si>
  <si>
    <t>始终</t>
  </si>
  <si>
    <t>没有</t>
  </si>
  <si>
    <t>不需要申报</t>
  </si>
  <si>
    <t>需要，已在工作表中申报</t>
  </si>
  <si>
    <t>供应商签字</t>
  </si>
  <si>
    <t>签署地， 日期</t>
  </si>
  <si>
    <t>版本</t>
  </si>
  <si>
    <t>发布日期</t>
  </si>
  <si>
    <t>发布部门</t>
  </si>
  <si>
    <t>管制物质</t>
  </si>
  <si>
    <t>CAS 编号</t>
  </si>
  <si>
    <t>受限</t>
  </si>
  <si>
    <t>组分含量</t>
  </si>
  <si>
    <t>含有管制物质的材料名称</t>
  </si>
  <si>
    <t>物质常见用途示例</t>
  </si>
  <si>
    <t>录入记录
- 首次录入（E)
- 更新后（C）</t>
  </si>
  <si>
    <t>附测试报告（可选项）</t>
  </si>
  <si>
    <t>检测方法</t>
  </si>
  <si>
    <t>对于塑料和弹性体部件</t>
  </si>
  <si>
    <t>黑色塑料和弹性体部件，例如，线缆，线护套，软手柄，填充油</t>
  </si>
  <si>
    <t>仅为申报用，材料含量大于限定值是允许的，但必须要事先申报</t>
  </si>
  <si>
    <t>增塑剂</t>
  </si>
  <si>
    <t>PAH(多环芳香烃)</t>
  </si>
  <si>
    <t>总量&lt;10mg/kg
&lt; 10 ppm</t>
  </si>
  <si>
    <t>承诺</t>
  </si>
  <si>
    <t>SVHC 候选清单</t>
  </si>
  <si>
    <t>在我们的产品和零部件内，我们不接受任何在SVHC清单上的物质含量高于0.1%，供应商有义务定期地跟进SVHC候选清单（例如，通过ECHA官网主页），一旦发现某些物质开始被列入SVHC候选清单内并且提供给博世的产品可能超过0.1%，必须立刻通知博世对应的采购人员</t>
  </si>
  <si>
    <t>SVHC 清单</t>
  </si>
  <si>
    <t>物质含量（同类物质占比%）</t>
  </si>
  <si>
    <t>管控物质名称</t>
  </si>
  <si>
    <t>材料类别</t>
  </si>
  <si>
    <t>组分含量（质量%）</t>
  </si>
  <si>
    <t>加州65提议清单：</t>
  </si>
  <si>
    <t>1986年安全饮水和毒性物质强制执行法，经修订（也就是都熟知的加州65提议）</t>
  </si>
  <si>
    <t>一旦供应商提供的产品、配件或者复合材料含有被加州65清单所列的物质
清单内，供应商必须通知博世。供应商有责任定期地跟踪加州65清单
（例如，通过OEHHA官网），一旦发现某些物质或许被列入加州65清单内，
必须立刻通知博世对应的采购人员。对于加州65不需要格外的检测报告要求</t>
  </si>
  <si>
    <t>管控物质含量
ppm】</t>
  </si>
  <si>
    <t>累计 100ppm</t>
  </si>
  <si>
    <t>总重【g】</t>
  </si>
  <si>
    <t>包装形式/数量</t>
  </si>
  <si>
    <t>材料</t>
  </si>
  <si>
    <t>重量【g】</t>
  </si>
  <si>
    <t>计算</t>
  </si>
  <si>
    <t>限值【质量%】</t>
  </si>
  <si>
    <t>电池数量</t>
  </si>
  <si>
    <t>电池类型</t>
  </si>
  <si>
    <t>产品/部件带有包装/包装材料吗？</t>
  </si>
  <si>
    <t>部件包含以下材料：</t>
  </si>
  <si>
    <t>红，橙 或黄色塑料</t>
  </si>
  <si>
    <t>电子部件/电源线</t>
  </si>
  <si>
    <t>电池包</t>
  </si>
  <si>
    <t>充电器</t>
  </si>
  <si>
    <t>只需要声明</t>
  </si>
  <si>
    <t>部件不含有左边所列材料</t>
  </si>
  <si>
    <t>增塑剂：
DIN EN ISO 14389:2014</t>
  </si>
  <si>
    <t>重金属：
RoHS-检测</t>
  </si>
  <si>
    <t>织物检测：
(基于Oekotex 100 认证)</t>
  </si>
  <si>
    <t>请填写申报封面</t>
  </si>
  <si>
    <t>其他：</t>
  </si>
  <si>
    <t>电池</t>
  </si>
  <si>
    <t>包装材料</t>
  </si>
  <si>
    <t>共计 15 PAH</t>
  </si>
  <si>
    <t>对于操作部件，如软触感把手或开关，博世PT事业部允许要求以下所列15种多环芳烃PAH的残留量低于检测限值0.1PPM（完全不含多环芳烃）。“完全不含多环芳烃”要求会在PT给供应商的零件规范或协议合同中另外商定。其它情况下，应符合以下限值。</t>
  </si>
  <si>
    <t>REACH管制物质清单：</t>
  </si>
  <si>
    <t>欧盟-RoHS: 2011/65/EC and 2015/863/EC</t>
  </si>
  <si>
    <t>玻璃</t>
  </si>
  <si>
    <t>印刷纸/瓦楞纸/外箱</t>
  </si>
  <si>
    <t>锡板，钢</t>
  </si>
  <si>
    <t>铝，其它金属</t>
  </si>
  <si>
    <t>含有PET（涤纶）</t>
  </si>
  <si>
    <t>含有HDPE（高密度聚乙烯）</t>
  </si>
  <si>
    <t>含有PVC(聚氯乙烯塑料)</t>
  </si>
  <si>
    <t>含有LDPE（低密度聚乙烯）</t>
  </si>
  <si>
    <t>含有PP（聚丙烯）</t>
  </si>
  <si>
    <t>含有EPS（聚苯乙烯泡沫）</t>
  </si>
  <si>
    <t>含有PS（聚苯乙烯）</t>
  </si>
  <si>
    <t>含有PPS（聚苯硫醚）</t>
  </si>
  <si>
    <t>其它塑料/不清楚</t>
  </si>
  <si>
    <t>复合包材</t>
  </si>
  <si>
    <t>不是欧款栈板的木制材料</t>
  </si>
  <si>
    <t>其它天然材料</t>
  </si>
  <si>
    <t>组分</t>
  </si>
  <si>
    <t>镍镉(NiCd)</t>
  </si>
  <si>
    <t>镍金属氢化物(NiMh)</t>
  </si>
  <si>
    <t>锂离子(Li-Ion)</t>
  </si>
  <si>
    <t>锂金属(Li-Met)</t>
  </si>
  <si>
    <t>碱锰(AlMn)</t>
  </si>
  <si>
    <t>锌碳(ZnC)</t>
  </si>
  <si>
    <t>锌空气(ZnLuft)</t>
  </si>
  <si>
    <t>铅凝胶(Pb-Gel)</t>
  </si>
  <si>
    <t>铅(Pb)</t>
  </si>
  <si>
    <t>氧化银 (AgO)</t>
  </si>
  <si>
    <t>其它</t>
  </si>
  <si>
    <t>纽扣电池</t>
  </si>
  <si>
    <t>5号电池（AA）</t>
  </si>
  <si>
    <t>7号电池（AAA）</t>
  </si>
  <si>
    <t>1号电池（D）</t>
  </si>
  <si>
    <t>9V方块电池</t>
  </si>
  <si>
    <t>8号电池（LR1）</t>
  </si>
  <si>
    <t>2/3A高度的充电电池（2/3A）</t>
  </si>
  <si>
    <t>N型电池（N）</t>
  </si>
  <si>
    <t>方型电池</t>
  </si>
  <si>
    <t>3V锂锰电池（CR2）</t>
  </si>
  <si>
    <t>汽车电池</t>
  </si>
  <si>
    <t>客户定制电池</t>
  </si>
  <si>
    <t>铅</t>
  </si>
  <si>
    <t>镉</t>
  </si>
  <si>
    <t>汞</t>
  </si>
  <si>
    <t>欧盟包装材料指令
94/62/EC 和 2004/12/EC</t>
  </si>
  <si>
    <t>原材料</t>
  </si>
  <si>
    <t>检测涵盖</t>
  </si>
  <si>
    <t>重金属</t>
  </si>
  <si>
    <t>织物的检测</t>
  </si>
  <si>
    <t>请尽快发回检测报告和申报表</t>
  </si>
  <si>
    <t>最新版的在：</t>
  </si>
  <si>
    <t>一旦你有任何问题，请和申报要求的发起者联系</t>
  </si>
  <si>
    <t>是的，不使用豁免</t>
  </si>
  <si>
    <t>是的，使用RoHS 豁免</t>
  </si>
  <si>
    <t>不可以，仍然缺失</t>
  </si>
  <si>
    <t>是的，已附上</t>
  </si>
  <si>
    <t>DnHP</t>
  </si>
  <si>
    <t>84-75-3</t>
  </si>
  <si>
    <t>Dibenz[a,h]anthracene</t>
  </si>
  <si>
    <t>Indeno[1,2,3-cd]pyrene</t>
  </si>
  <si>
    <t>85535-84-8 / 108171-26-2</t>
  </si>
  <si>
    <t>Tris(2,3-dibromopropyl)phosphate</t>
  </si>
  <si>
    <t>126-72-7</t>
  </si>
  <si>
    <t xml:space="preserve">also regulated in: </t>
  </si>
  <si>
    <t>EU Reach, EU RoHS</t>
  </si>
  <si>
    <t>EU Reach</t>
  </si>
  <si>
    <t>EU Reach, POP</t>
  </si>
  <si>
    <t>EU Reach, PT requirement</t>
  </si>
  <si>
    <t>PT requirement</t>
  </si>
  <si>
    <t>Декларация и подтверждение регулируемых веществ</t>
  </si>
  <si>
    <t>Язык</t>
  </si>
  <si>
    <t>Заполняется Бош</t>
  </si>
  <si>
    <t>Поставщик (название компании):</t>
  </si>
  <si>
    <t>Номер поставщика (RBSNO):</t>
  </si>
  <si>
    <t>Контактное лицо (Отдел закупок Бош):</t>
  </si>
  <si>
    <t>Номера деталей Бош:</t>
  </si>
  <si>
    <t>Заполняется поставщиком</t>
  </si>
  <si>
    <t>Конатактное лицо (поставщик)</t>
  </si>
  <si>
    <t>Описание детали / продукта:</t>
  </si>
  <si>
    <t>Материалы, входящие в состав продукта или упаковки:</t>
  </si>
  <si>
    <t>Вкладка</t>
  </si>
  <si>
    <t>Ссылка на законодательные требования</t>
  </si>
  <si>
    <t>Описание требования</t>
  </si>
  <si>
    <t>Применимо ли регулирование?</t>
  </si>
  <si>
    <t>Соблюдается ли регулируемое требование?</t>
  </si>
  <si>
    <t>Задекларированы ли какие-либо регулируемые вещества?</t>
  </si>
  <si>
    <t>Поставщик</t>
  </si>
  <si>
    <t>Да</t>
  </si>
  <si>
    <t>Всегда</t>
  </si>
  <si>
    <t>Нет</t>
  </si>
  <si>
    <t>Обязательство декларирования отсутствует</t>
  </si>
  <si>
    <t>Да, задекларировано во вкладке</t>
  </si>
  <si>
    <t>Подпись ответственного (поставщик)</t>
  </si>
  <si>
    <t>Место, дата</t>
  </si>
  <si>
    <t>Версия</t>
  </si>
  <si>
    <t>Дата релиза</t>
  </si>
  <si>
    <t>Релиз дан (ответственное лицо)</t>
  </si>
  <si>
    <t>Регулируемые вещества</t>
  </si>
  <si>
    <t>Номер CAS</t>
  </si>
  <si>
    <t>Концентрация вещества</t>
  </si>
  <si>
    <t>Обозначение компонента, содержащего регулируемое вещество</t>
  </si>
  <si>
    <t>Примеры возникновения</t>
  </si>
  <si>
    <t>Ввод
- включает (E)
- с изменением (C)</t>
  </si>
  <si>
    <t>Отчёт о тестировании во вложении (опционально)</t>
  </si>
  <si>
    <t>Метод измерения</t>
  </si>
  <si>
    <t>в деталях из пластика и эластомера</t>
  </si>
  <si>
    <t>Детали из чёрного пластика и эластомера, например, кабели, наконечники;
масло;
цвета, угольный чёрный</t>
  </si>
  <si>
    <t xml:space="preserve">Только для декларирования, концентрация выше предельного значения разрешена, обязательно декларирование концентрации около предельного значения
</t>
  </si>
  <si>
    <t>пластификатор</t>
  </si>
  <si>
    <t>PAH (полициклические ароматические углеводороды)</t>
  </si>
  <si>
    <t>В сумме &lt; 10 мг/кг (&lt; 10 ppm)</t>
  </si>
  <si>
    <t>Обязательство</t>
  </si>
  <si>
    <t>Перечень веществ-кандидатов SVCH</t>
  </si>
  <si>
    <t>Мы не применяем вещества из Перечня SVHC выше 0,1% в компонентах или запасных частях. Поставщик обязан регулярно отслеживать список веществ кандидатов SVHC (например, на домашней странице ECHA) и немедленно информировать Контактное лицо Бош в закупках, если любое вещество, указанное в списке кандидатов SVHC, может быть включено в поставляемый материал ( ≥ 0,1%).</t>
  </si>
  <si>
    <t>Перечнь SVHS</t>
  </si>
  <si>
    <t>Концентрация вещества (% от массы однородного вещества)</t>
  </si>
  <si>
    <t>Ограниченные вещества (Ltd.)</t>
  </si>
  <si>
    <t>Группа материалов</t>
  </si>
  <si>
    <t>Концентрация компонента (% от общей массы)</t>
  </si>
  <si>
    <t>Перечень Proposition 65</t>
  </si>
  <si>
    <t>Закон О защите безопасной питьевой воды и Акт по токсичным веществам 1986 года с внесёнными поправками (также известен как California Proposition 65):</t>
  </si>
  <si>
    <t>Поставщик обязан проинформировать Бош, если какое-либо вещество, регулируемое California Proposition 65, попало в поставляемый компонент или запасную часть в любой концентрации. Поставщик обязан регулярно отслеживать Перечень Proposition 65 регулярно (на сайте OEHHA) и немедленно информировать Контактное лицо Бош в закупках, если любое вещество, указанное в Перечне Proposition 65 может быть включено в поставляемый компонент. Дополнительных отчётов о тестировании не требуется для California Proposition 65.</t>
  </si>
  <si>
    <t>Концентрация вещества (ppm)</t>
  </si>
  <si>
    <t>Суммарный объём 100 ppm</t>
  </si>
  <si>
    <t>Общий вес (г)</t>
  </si>
  <si>
    <t>Тип упаковки / количество</t>
  </si>
  <si>
    <t>Материал</t>
  </si>
  <si>
    <t>Вес (г)</t>
  </si>
  <si>
    <t>Вычислить</t>
  </si>
  <si>
    <t>Предельное значение (% от массы)</t>
  </si>
  <si>
    <t>Количество батарей</t>
  </si>
  <si>
    <t>Тип батарей</t>
  </si>
  <si>
    <t>Уважаемый поставщик,</t>
  </si>
  <si>
    <t>Содержится ли упаковка / компонент упаковки?</t>
  </si>
  <si>
    <t>Содержится ли аккумулятор / батарея?</t>
  </si>
  <si>
    <t>Деталь содержит следующие материалы:</t>
  </si>
  <si>
    <t>ПВХ-пластик</t>
  </si>
  <si>
    <t>мягкий пластик (эластомер, ТПЕ, и т. д.)</t>
  </si>
  <si>
    <t>красный, оранжевый или жёлтый пластик</t>
  </si>
  <si>
    <t>чёрный пластик</t>
  </si>
  <si>
    <t>Припой и паяльная проволока</t>
  </si>
  <si>
    <t>Паяльные наполнители</t>
  </si>
  <si>
    <t>Крепежи с хромированной поверхностью</t>
  </si>
  <si>
    <t>Литьё под давлением</t>
  </si>
  <si>
    <t>Детали порошковой металлургии</t>
  </si>
  <si>
    <t>электронная сборка / кабель питания 1.)</t>
  </si>
  <si>
    <t>батарейные блоки</t>
  </si>
  <si>
    <t>зарядное устройство</t>
  </si>
  <si>
    <t>Текстиль для конечного пользователя</t>
  </si>
  <si>
    <t>декларирование необходимо</t>
  </si>
  <si>
    <t>Деталь не содержит материалы, указанные слева</t>
  </si>
  <si>
    <t>Пластификаторы: DIN EN ISO 14389:2014</t>
  </si>
  <si>
    <t>Тяжёлые металлы: метод RoHS</t>
  </si>
  <si>
    <t>Тесты для текстиля: основанные на Oekotex100</t>
  </si>
  <si>
    <t xml:space="preserve">Пожалуйста, заполните титульный лист </t>
  </si>
  <si>
    <t>прочее:</t>
  </si>
  <si>
    <t>батарея</t>
  </si>
  <si>
    <t>упаковка</t>
  </si>
  <si>
    <t xml:space="preserve">Для таких элементов управления, как мягкие захваты или переключатели, Bosch PT может потребовать, чтобы все нижеперечисленные 15 ПАУ оставались под пределом обнаружения 0,1 PAH (без PAH). Требование "без PAH" затем согласовывается отдельно в спецификациях деталей или в соглашении/договоре между поставщиком и PT. Во всех остальных случаях должны быть соблюдены следующие предельные значения.
</t>
  </si>
  <si>
    <t>Перечень веществ запрещённых REACH:</t>
  </si>
  <si>
    <t>EC-RoHS: 2011/65/EU и 2015/863/EU</t>
  </si>
  <si>
    <t>Стекло</t>
  </si>
  <si>
    <t>Бумага / картон</t>
  </si>
  <si>
    <t>Сталь (в т.ч. листовая)</t>
  </si>
  <si>
    <t>Алюминий, др. металлы</t>
  </si>
  <si>
    <t>Содержит PET</t>
  </si>
  <si>
    <t>Содержит HDPE</t>
  </si>
  <si>
    <t>Содержит ПВХ</t>
  </si>
  <si>
    <t>Содержит LDPE</t>
  </si>
  <si>
    <t>Содержит PP</t>
  </si>
  <si>
    <t>Содержит EPS</t>
  </si>
  <si>
    <t>Содержит PS</t>
  </si>
  <si>
    <t>Содержит PPS</t>
  </si>
  <si>
    <t>Другой пластик / неизвестно</t>
  </si>
  <si>
    <t>Композитная упаковка</t>
  </si>
  <si>
    <t>Дерево кроме евро-паллет</t>
  </si>
  <si>
    <t>другие природные материалы</t>
  </si>
  <si>
    <t>Создание</t>
  </si>
  <si>
    <t>Никель-Кадмий (NiCd)</t>
  </si>
  <si>
    <t>Никель-Гидриды металлов (NiMh)</t>
  </si>
  <si>
    <t>Литий-ионы (Li-Ion)</t>
  </si>
  <si>
    <t>Литий-металл (Li-Met)</t>
  </si>
  <si>
    <t>Щелочь-Марганец (AlMn)</t>
  </si>
  <si>
    <t>Цинк-углерод (ZnC)</t>
  </si>
  <si>
    <t>Свинец-гель (Pb-Gel)</t>
  </si>
  <si>
    <t>Оксид серебра (AgO)</t>
  </si>
  <si>
    <t>Прочее</t>
  </si>
  <si>
    <t>Кнопочный элемент питания</t>
  </si>
  <si>
    <t>АА</t>
  </si>
  <si>
    <t>ААА</t>
  </si>
  <si>
    <t>Блок 9 В</t>
  </si>
  <si>
    <t>Призма</t>
  </si>
  <si>
    <t>Упаковка</t>
  </si>
  <si>
    <t>Автомобильная батарея</t>
  </si>
  <si>
    <t>Индивидуальные сборки</t>
  </si>
  <si>
    <t>Свинец</t>
  </si>
  <si>
    <t>Хром VI</t>
  </si>
  <si>
    <t>Кадмий</t>
  </si>
  <si>
    <t>Ртуть</t>
  </si>
  <si>
    <t>EC-директива по упаковке 
94/62/ЕС и 2004/12/ЕС</t>
  </si>
  <si>
    <t>EC-Directive о батареях и аккумуляторах 
2006/66/EC и 2008/12/EC и 2013/56/EU</t>
  </si>
  <si>
    <t>сырьевой материал</t>
  </si>
  <si>
    <t>Область тестирования</t>
  </si>
  <si>
    <t>Тяжёлые металлы</t>
  </si>
  <si>
    <t>тесты для текстиля</t>
  </si>
  <si>
    <t>Пожалуйста пришлите отчёты о тестировании и декларацию как можно скорее</t>
  </si>
  <si>
    <t>Самое позднее:</t>
  </si>
  <si>
    <t>При возникновении вопросов, пожалуйста, контактируйте с тем, кто запросил декларацию</t>
  </si>
  <si>
    <t>Да, освобождение не применяется</t>
  </si>
  <si>
    <t>Да, освобождение от RoHS применяется</t>
  </si>
  <si>
    <t>Нет, ещё отсутствует</t>
  </si>
  <si>
    <t>Да, во вложении</t>
  </si>
  <si>
    <t xml:space="preserve">Cadmium </t>
  </si>
  <si>
    <t>Limited substances (Ltd.)</t>
  </si>
  <si>
    <t>Declaración y confirmación de sustancias reguladas</t>
  </si>
  <si>
    <t>Número de Parte Bosch:</t>
  </si>
  <si>
    <t>Descripcion del material, que contiene la sustancia regulada</t>
  </si>
  <si>
    <t>Entrada
- incluido (E)
- cambiado (C)</t>
  </si>
  <si>
    <t xml:space="preserve">Plástico negro y elastómero
partes, p. cables, arandelas, agarres suaves;
aceite extensor;
colores, negro de carbón </t>
  </si>
  <si>
    <t>Ley de Agua Potable Segura y Aplicación de Tóxicos de 1986, según enmendada (también conocida como Propuesta 65 de California):</t>
  </si>
  <si>
    <t>El proveedor debe informar a Bosch si alguna sustancia de la lista de la proposición 65 de California esta dentro de un producto, repuesto o es mezcla en cualquier concentración. El proveedor está obligado a dar seguimiento a la lista de la Proposición 65 regularmente (en el sitio web de la OEHHA) e informar inmediatamente a la persona encargada de Bosch si se encuentra nueva información de que cualquier sustancia de la lista de la Proposición 65 puede estar incluida en el material suministrado.</t>
  </si>
  <si>
    <t>Estimado Proveedor</t>
  </si>
  <si>
    <t>La parte contiene los siguientes materiales:</t>
  </si>
  <si>
    <t>Fundición a alta presión</t>
  </si>
  <si>
    <t>Paquete de Baterias</t>
  </si>
  <si>
    <t>Cargador</t>
  </si>
  <si>
    <t>Declaracion Necesaria</t>
  </si>
  <si>
    <t>La parte no contiene ninguno de los materiales enumerados a la izquierda.</t>
  </si>
  <si>
    <t>Metales pesados: 
RoHS-Metodo</t>
  </si>
  <si>
    <t>Prueba de textiles: 
(basada en Oekotex100)</t>
  </si>
  <si>
    <t>Por favor complete la portada.</t>
  </si>
  <si>
    <t>otros:</t>
  </si>
  <si>
    <t>batería</t>
  </si>
  <si>
    <t>empaque</t>
  </si>
  <si>
    <t>Suma 15 PAH</t>
  </si>
  <si>
    <t>Para los elementos operativos, tales como agarres suaves o interruptores, la división de negocios de Bosch PT puede exigir que todos los 15 PAH que figuran a continuación permanezcan por debajo del límite de detección de 0,1PPM (sin PAH). El requisito "libre de HAP" se acordará por separado en las especificaciones de las piezas o mediante un acuerdo / contrato entre el proveedor y PT. En todos los demás casos, se deben cumplir los siguientes valores límite.</t>
  </si>
  <si>
    <t>Lista de sustancias restringidas bajo REACH:</t>
  </si>
  <si>
    <t>EC-RoHS: 2011/65 / UE y 2015/863 / UE</t>
  </si>
  <si>
    <t>Vidrio</t>
  </si>
  <si>
    <t>Papel / cartón / cartón</t>
  </si>
  <si>
    <t>Hojalata, acero</t>
  </si>
  <si>
    <t>Aluminio, otros metales</t>
  </si>
  <si>
    <t>Contenido PET</t>
  </si>
  <si>
    <t>Contenido HDPE</t>
  </si>
  <si>
    <t>Contenido de PVC</t>
  </si>
  <si>
    <t>Contenido LDPE</t>
  </si>
  <si>
    <t>Contenido PP</t>
  </si>
  <si>
    <t>Contenido EPS</t>
  </si>
  <si>
    <t>Contenido PS</t>
  </si>
  <si>
    <t>Contenido PPS</t>
  </si>
  <si>
    <t>Otro plástico / desconocido</t>
  </si>
  <si>
    <t>Empaque compuesto</t>
  </si>
  <si>
    <t>Madera sin europalets</t>
  </si>
  <si>
    <t>otros materiales naturales</t>
  </si>
  <si>
    <t>Construir</t>
  </si>
  <si>
    <t>Níquel-Cadmio (NiCd)</t>
  </si>
  <si>
    <t>Hidruro de níquel-metal (NiMh)</t>
  </si>
  <si>
    <t>Iones de litio (Li-Ion)</t>
  </si>
  <si>
    <t>Litio-Metal (Li-Met)</t>
  </si>
  <si>
    <t>Alcali-Manganeso (AlMn)</t>
  </si>
  <si>
    <t>Carbono de zinc (ZnC)</t>
  </si>
  <si>
    <t>Zinc-aire (ZnLuft)</t>
  </si>
  <si>
    <t>Gel de plomo (Pb-Gel)</t>
  </si>
  <si>
    <t>Óxido de plata (AgO)</t>
  </si>
  <si>
    <t>Otro</t>
  </si>
  <si>
    <t>Pila de botón</t>
  </si>
  <si>
    <t>Batería automotriz</t>
  </si>
  <si>
    <t>Construcciones personalizadas</t>
  </si>
  <si>
    <t>Dirigir</t>
  </si>
  <si>
    <t>Cadmio</t>
  </si>
  <si>
    <t>Mercurio</t>
  </si>
  <si>
    <t>Directiva CE sobre envases
94/62 / CE y 2004/12 / CE</t>
  </si>
  <si>
    <t>alcance de prueba</t>
  </si>
  <si>
    <t>Metales pesados</t>
  </si>
  <si>
    <t>pruebas para textiles</t>
  </si>
  <si>
    <t>Envíe el reporte de prueba y la declaración lo antes posible.</t>
  </si>
  <si>
    <t>Lo último en:</t>
  </si>
  <si>
    <t>En caso de tener preguntas, comuníquese con el solicitante de la declaración.</t>
  </si>
  <si>
    <t>Sí, no se utiliza la exención</t>
  </si>
  <si>
    <t>Sí, se utiliza la exención RoHS</t>
  </si>
  <si>
    <t>No, todavía falta</t>
  </si>
  <si>
    <t>Sí, adjunto</t>
  </si>
  <si>
    <t>Yes, no exemption is used</t>
  </si>
  <si>
    <t>Yes, RoHS-exemption is used</t>
  </si>
  <si>
    <t>Lubricating Grease</t>
  </si>
  <si>
    <t>Schmierfett</t>
  </si>
  <si>
    <t>This is only a selection of most common substances - please check and declare the full list under the link.</t>
  </si>
  <si>
    <t>Dies ist nur eine Auswahl - bitte prüfen &amp; deklarieren Sie die gesamte Liste unter dem aufgeführten Link.</t>
  </si>
  <si>
    <t>SCCP: 
n/a
(tested onto final product)</t>
  </si>
  <si>
    <t>Alle Materialien, welche an Bosch Power Tools geliefert werden, müssen mit den Substanzverboten im Anhang XVII von EU-REACH konform sein. Der Lieferant ist verpflichtet, den Reach Anhang XVII regelmäßig zu verfolgen (z.B. auf der ECHA-Homepage) und den Bosch-Einkaufskontakt unverzüglich zu informieren, wenn er Informationen erhält, dass ein beschränkter Stoff in den gelieferten Materialien enthalten sein kann.</t>
  </si>
  <si>
    <t>Polybrominated diphenyl ether (PBDE)</t>
  </si>
  <si>
    <t>Diisobutyl phthalate (DIBP)</t>
  </si>
  <si>
    <t>Handelt es sich um (beinhaltet es) ein Ladegerät, eine Netzleitung oder eine elektr. Baugruppe?</t>
  </si>
  <si>
    <t>Is it or does it contain a power cord, a charger or an electr. assembly?</t>
  </si>
  <si>
    <t>Test Report needed:</t>
  </si>
  <si>
    <t>Test Report erforderlich:</t>
  </si>
  <si>
    <t>Kein Test Report erforderlich</t>
  </si>
  <si>
    <t>No Test Report needed</t>
  </si>
  <si>
    <t>Declaration necessary</t>
  </si>
  <si>
    <t>rot, orange, gelb gefärbter Kunststoff</t>
  </si>
  <si>
    <t>六价铬(+6)</t>
  </si>
  <si>
    <t>Um relatório de ensaio é necessário?</t>
  </si>
  <si>
    <t>Todos os materiais fornecidos para a Bosch Ferramentas Elétricas devem cumprir com a proibição de substâncias listadas no anexo 17 (XVII) da Norma EU-REACH. O fornecedor é obrigado a monitorar o anexo 17 (XVII) regularmente (ex: no site da ECHA - Agência Europeia de Substâncias Químicas) e informar seu contato de Compras na Bosch imediatamente caso obtenha a informação de que qualquer substância relacionada no Anexo 17 (XVII) possa estar contido no material fornecido.</t>
  </si>
  <si>
    <t>Graxa de lubrificação.</t>
  </si>
  <si>
    <t>Esta é apenas uma seleção das substâncias mais comuns - por favor verifique e declare a lista completa através do link.</t>
  </si>
  <si>
    <t>É ou contém um cabo de alimentação de energia, um carregador ou um dispositivo eletrônico?</t>
  </si>
  <si>
    <t>Relatório de ensaio necessário:</t>
  </si>
  <si>
    <t>Relatório de ensaio não necessário</t>
  </si>
  <si>
    <t>需要一份检测报告？</t>
  </si>
  <si>
    <t>检测报告可用吗？</t>
  </si>
  <si>
    <r>
      <rPr>
        <sz val="10"/>
        <rFont val="DengXian"/>
        <family val="3"/>
        <charset val="134"/>
      </rPr>
      <t>所有交至博世电动工具的材料必须符合</t>
    </r>
    <r>
      <rPr>
        <sz val="10"/>
        <rFont val="Arial"/>
        <family val="2"/>
      </rPr>
      <t>EU-REACH</t>
    </r>
    <r>
      <rPr>
        <sz val="10"/>
        <rFont val="DengXian"/>
        <family val="3"/>
        <charset val="134"/>
      </rPr>
      <t>附件17的要求。供应商有义务定期跟进REACH法规附件17的要求（例如：通过访问ECHA 官网），一旦发现任何所供物料的中含有物质被列入</t>
    </r>
    <r>
      <rPr>
        <sz val="10"/>
        <rFont val="Arial"/>
        <family val="2"/>
      </rPr>
      <t>REACH</t>
    </r>
    <r>
      <rPr>
        <sz val="10"/>
        <rFont val="DengXian"/>
        <family val="3"/>
        <charset val="134"/>
      </rPr>
      <t>法规附件</t>
    </r>
    <r>
      <rPr>
        <sz val="10"/>
        <rFont val="Arial"/>
        <family val="2"/>
      </rPr>
      <t>17</t>
    </r>
    <r>
      <rPr>
        <sz val="10"/>
        <rFont val="DengXian"/>
        <family val="3"/>
        <charset val="134"/>
      </rPr>
      <t>，请立刻通知博世对应的采购人员</t>
    </r>
  </si>
  <si>
    <t>不需要全部测试- 仅原材料（可能会被最终用户触碰或工人在生产过程中会经常接触到）需要根据上述清单进行检测。请单独选择原材料。</t>
    <phoneticPr fontId="7" type="noConversion"/>
  </si>
  <si>
    <t>润滑脂</t>
    <phoneticPr fontId="7" type="noConversion"/>
  </si>
  <si>
    <t>仅限于最通用物质的选择-请按下面链接中的完整清单进行检查和申明</t>
    <phoneticPr fontId="7" type="noConversion"/>
  </si>
  <si>
    <t>包含了电源线，充电器或电子组件吗？</t>
    <phoneticPr fontId="7" type="noConversion"/>
  </si>
  <si>
    <t>需要测试报告：</t>
    <phoneticPr fontId="7" type="noConversion"/>
  </si>
  <si>
    <t>不需要测试报告</t>
    <phoneticPr fontId="7" type="noConversion"/>
  </si>
  <si>
    <t>Teste completo não necessário - apenas matérias primas (que possam vir a ser tocadas pelo usuário ou ocasionalmente pelo colaborador durante a produção) devem ser testadas de acordo com a seguinte lista.
Por favor selecione as matérias primas separadamente.</t>
  </si>
  <si>
    <t>Требуется ли Отчёт о тестировании / Паспорт безопасности?</t>
  </si>
  <si>
    <t>В наличии ли Отчёт о тестировании / Паспорт безопасности?</t>
  </si>
  <si>
    <t>Все компоненты, поставляемые Бош, соответствуют отграничениям Приложения XVII EU-REACH. Поставщик обязан регулярно отслеживать Reach Приложение XVII (например, на домашней странице ECHA) и при получении информации о том, что какое-либо из веществ, указанных в REACH Приложении XVII, может быть включено в поставляемый материал, немедленно информировать об этом контакт Бош в отделе Закупок.</t>
  </si>
  <si>
    <t xml:space="preserve">Нет необходимости в полном тестировании - только сырье (к которому может прикасаться пользователь или работник во время производства) должно быть проверено в соответствии с приведенным списком. 
Пожалуйста, выбирете сырьевые материалы отдельно. 
</t>
  </si>
  <si>
    <t>Консистентная смазка</t>
  </si>
  <si>
    <t>Это лишь выборка самых распространённых веществ, пожалуйста, проверьте весь список и задекларируйте соответствие ему по ссылке.</t>
  </si>
  <si>
    <t xml:space="preserve">Содержится ли кабель питания, зарядное устройство или компонент электронной сборки? </t>
  </si>
  <si>
    <t>Отчёт (протокол) о тестировании необходим:</t>
  </si>
  <si>
    <t>Нет необходимости в Отчёте (протоколе) о тестировании</t>
  </si>
  <si>
    <t>Todos los materiales entregados a Bosch Power Tools deben cumplir con las prohibiciones de sustancias enumeradas en el anexo 17 de EU-REACH. El proveedor está obligado a realizar un seguimiento del Anexo XVII de Reach con regularidad (p. Ej., En la página de inicio de la ECHA) e informar inmediatamente al contacto de compras de Bosch si obtiene información de que alguna de las sustancias indicadas en el Anexo XVII de Reach puede estar incluida en el material suministrado.</t>
  </si>
  <si>
    <t>No se necesitan pruebas completas: solo las materias primas (que pueden ser tocadas por el usuario o, a menudo, por el trabajador durante la producción) deben probarse de acuerdo con la siguiente lista.
Seleccione las materias primas por separado.</t>
  </si>
  <si>
    <t>Grasa Lubricante</t>
  </si>
  <si>
    <t>Esta es solo una selección de las sustancias más comunes; verifique y declare la lista completa en el enlace.</t>
  </si>
  <si>
    <t>¿Contiene un cable de alimentación, un cargador o un ensamble electronico?</t>
  </si>
  <si>
    <t>Reporte de la Prueba requerido:</t>
  </si>
  <si>
    <t>Reporte de la Prueba no requerido</t>
  </si>
  <si>
    <t>C2015</t>
  </si>
  <si>
    <t>C2019</t>
  </si>
  <si>
    <t xml:space="preserve">No complete testing necessary - only raw materials (which might be touched by the user or often by the worker while production) needs to be tested according the following list. 
Please select the raw materials separatly. </t>
  </si>
  <si>
    <r>
      <rPr>
        <sz val="10"/>
        <rFont val="DengXian"/>
        <family val="3"/>
        <charset val="134"/>
      </rPr>
      <t>以下部件所含原材料增加了对健康和/或环境的风险并有悖于博世</t>
    </r>
    <r>
      <rPr>
        <sz val="10"/>
        <rFont val="Arial"/>
        <family val="2"/>
      </rPr>
      <t>N2580-PT</t>
    </r>
    <r>
      <rPr>
        <sz val="10"/>
        <rFont val="DengXian"/>
        <family val="3"/>
        <charset val="134"/>
      </rPr>
      <t>标准</t>
    </r>
    <r>
      <rPr>
        <sz val="10"/>
        <rFont val="Arial"/>
        <family val="2"/>
      </rPr>
      <t xml:space="preserve">
 </t>
    </r>
    <r>
      <rPr>
        <sz val="10"/>
        <rFont val="DengXian"/>
        <family val="3"/>
        <charset val="134"/>
      </rPr>
      <t xml:space="preserve">
为了使你们获得这些部件的放行，我们需要一份出自有资质的实验室（</t>
    </r>
    <r>
      <rPr>
        <sz val="10"/>
        <rFont val="Arial"/>
        <family val="2"/>
      </rPr>
      <t>ISO/IEC17025)</t>
    </r>
    <r>
      <rPr>
        <sz val="10"/>
        <rFont val="DengXian"/>
        <family val="3"/>
        <charset val="134"/>
      </rPr>
      <t>的测试报告</t>
    </r>
    <r>
      <rPr>
        <sz val="10"/>
        <rFont val="Arial"/>
        <family val="2"/>
      </rPr>
      <t>,</t>
    </r>
    <r>
      <rPr>
        <sz val="10"/>
        <rFont val="DengXian"/>
        <family val="3"/>
        <charset val="134"/>
      </rPr>
      <t>测试报告需包含下列物质的测量值</t>
    </r>
    <r>
      <rPr>
        <sz val="10"/>
        <rFont val="Arial"/>
        <family val="2"/>
      </rPr>
      <t xml:space="preserve"> </t>
    </r>
    <r>
      <rPr>
        <sz val="10"/>
        <rFont val="DengXian"/>
        <family val="3"/>
        <charset val="134"/>
      </rPr>
      <t>。技术参数表上的理论值（</t>
    </r>
    <r>
      <rPr>
        <sz val="10"/>
        <rFont val="Arial"/>
        <family val="2"/>
      </rPr>
      <t>TDS/SDS)</t>
    </r>
    <r>
      <rPr>
        <sz val="10"/>
        <rFont val="DengXian"/>
        <family val="3"/>
        <charset val="134"/>
      </rPr>
      <t>不能代替</t>
    </r>
    <r>
      <rPr>
        <sz val="10"/>
        <rFont val="Arial"/>
        <family val="2"/>
      </rPr>
      <t>PAH</t>
    </r>
    <r>
      <rPr>
        <sz val="10"/>
        <rFont val="DengXian"/>
        <family val="3"/>
        <charset val="134"/>
      </rPr>
      <t>或</t>
    </r>
    <r>
      <rPr>
        <sz val="10"/>
        <rFont val="Arial"/>
        <family val="2"/>
      </rPr>
      <t>SCCP</t>
    </r>
    <r>
      <rPr>
        <sz val="10"/>
        <rFont val="DengXian"/>
        <family val="3"/>
        <charset val="134"/>
      </rPr>
      <t>测试报告，因此不会被接受。
这份检测报告将用于证明和确认你们在申报表内所陈述的内容的一致性。请将要求的样品送到实验室，以便对下列测试进行检测。</t>
    </r>
    <r>
      <rPr>
        <sz val="10"/>
        <rFont val="Arial"/>
        <family val="2"/>
      </rPr>
      <t xml:space="preserve"> </t>
    </r>
  </si>
  <si>
    <t xml:space="preserve">in cable insulation, PTFE application parts, water and oil repellent coating </t>
  </si>
  <si>
    <t>-</t>
  </si>
  <si>
    <t>US California Proposition 65</t>
  </si>
  <si>
    <t>Значение предела [mass%]</t>
  </si>
  <si>
    <t>限值 [mass%]</t>
  </si>
  <si>
    <t>Bosch part numbers - see attachment:</t>
  </si>
  <si>
    <t>Part Numbers</t>
  </si>
  <si>
    <t>Yes, an attachment with all applicable part numbers is enclosed</t>
  </si>
  <si>
    <t>Bosch Teilenummer - siehe Anhang:</t>
  </si>
  <si>
    <t>Ja, ein Anhang mit allen Teilenummern liegt bei</t>
  </si>
  <si>
    <t>POP_GS</t>
  </si>
  <si>
    <t>PFOA, -Salze, &amp; PFOA Verbindungen</t>
  </si>
  <si>
    <t>in Kabel Isolierungen, PTFE Anwendungen, Wasser- und Öl abweisende Beschichtungen</t>
  </si>
  <si>
    <t>We do not accept substances of the SVHC-list above 0,1% in products or their spare parts. The supplier is obliged to track SVHC candidate list regularly (e.g. on ECHA homepage) and to inform Bosch purchasing contact immediately if they have information that any substance stated in SVHC-candidate list may be included in supplied material ( ≥ 0,1 %).</t>
  </si>
  <si>
    <t>Thereof materials requiring test reports (see tab “material”):</t>
  </si>
  <si>
    <t>Davon Materialien, welche einen Test Report benötigen (siehe Register "Material");</t>
  </si>
  <si>
    <t>Request of Information acc. to Article 33 of Regulation (EC) No 1907/2006 (REACH):</t>
  </si>
  <si>
    <t>Name of SVHC substance</t>
  </si>
  <si>
    <t>All materials delivered to Bosch Power Tools shall comply with the prohibitions of substances listed in annex 17 of EU-REACH. The supplier is obliged to track Reach Annex XVII regularly (e.g. on ECHA homepage) and to inform Bosch purchasing contact immediately if they receive information that any of the substances stated in Reach Annex XVII may be included in supplied material.</t>
  </si>
  <si>
    <t>Not needed, all applicable part numbers are listed directly here on the cover sheet</t>
  </si>
  <si>
    <t>Nicht notwendig, alle Teilenummern sind direkt hier im Deckblatt aufgeführt</t>
  </si>
  <si>
    <t>Benennung der SVHC Substanz</t>
  </si>
  <si>
    <t>REACH_SVHC</t>
  </si>
  <si>
    <t>Informationsanfrage gem. Artikel 33 der Regulierung (EC) Nr. 1907/2006 (REACH):</t>
  </si>
  <si>
    <t>Can you ensure that this product will never be introduced in the United States nor Canadian market?</t>
  </si>
  <si>
    <t>Exclusion of North American market (#4 in tab "Material")</t>
  </si>
  <si>
    <t>Hereby confirms there is no introduction into the US- nor Canadian market planned nor foreseen</t>
  </si>
  <si>
    <t>See confirmation of Bosch Purchasing contact on cover sheet refering to exclusion of North American Market.</t>
  </si>
  <si>
    <t>Transportverpackungen zwischen Lieferanten und Bosch sind ausgenommen.</t>
  </si>
  <si>
    <t>Transport packaging between supplier and Bosch are excluded.</t>
  </si>
  <si>
    <t>Polychlorinated biphenyl (PCB)</t>
  </si>
  <si>
    <t>Prohibition to use, exceptions see regulations</t>
  </si>
  <si>
    <t>Flame retardants</t>
  </si>
  <si>
    <t>Persistent organic pollutants (POP), Regulation (EC) No 850/2004, 757/2010 Stockholm Convention</t>
  </si>
  <si>
    <t>Polychloriniertes biphenyl (PCB)</t>
  </si>
  <si>
    <t>Verwendungsverbot, Ausnahmen siehe Regulierungen</t>
  </si>
  <si>
    <t>Flammschutzmittel</t>
  </si>
  <si>
    <t>PAH:
AfPS GS 2019: 01 PAK
(testado no produto final)</t>
  </si>
  <si>
    <t>SCCP:
n/a
(在最终产品上测试）</t>
  </si>
  <si>
    <t>КЦХП (SCCP):
не применимо
(тестируется на конечном изделии)</t>
  </si>
  <si>
    <t xml:space="preserve">SCCP:
n/a
(testado no produto final) </t>
  </si>
  <si>
    <t xml:space="preserve">"PAH:
AfPS GS 2019: 01 PAK
(probado en el producto final) " </t>
  </si>
  <si>
    <t>ПАУ:
AfPS GS 2019:01 PAK
(тестируется на конечном изделии)</t>
  </si>
  <si>
    <t>PAH:
AfPS GS 2019:01 PAK
(在最终产品上测试）</t>
  </si>
  <si>
    <t>As substâncias listadas no Anexo XIV do EU Reach precisam de autorização da ECHA antes do uso. Essas substâncias são proibidas para divisão de Ferramentas Elétricas Bosch e não devem estar contidas em materiais entregues para divisão de Ferramentas Elétricas.</t>
  </si>
  <si>
    <t>Вещества, перечисленные в Приложении XIV EU Reach, требуют разрешения ECHA перед использованием. Эти вещества запрещены для электроинструментов Bosch и не должны содержаться в компонентах, поставляемых для электроинструментов.</t>
  </si>
  <si>
    <t xml:space="preserve">"Lista de sustancias sujetas a autorización" </t>
  </si>
  <si>
    <t>Lista de substâncias sujeitas a autorização</t>
  </si>
  <si>
    <t>"Список веществ, подлежащих авторизации"</t>
  </si>
  <si>
    <t>“需要授权的管制物质清单”</t>
  </si>
  <si>
    <t xml:space="preserve">"Prohibición de sustancias" </t>
  </si>
  <si>
    <t>Proibição de substâncias</t>
  </si>
  <si>
    <t>"Запрет на вещества"</t>
  </si>
  <si>
    <t>“禁止物质”</t>
  </si>
  <si>
    <t xml:space="preserve">¿Puede asegurarse de que este producto nunca se introducirá en el mercado estadounidense ni canadiense? </t>
  </si>
  <si>
    <t>Você pode garantir que este produto nunca será lançado no mercado dos Estados Unidos ou canadense?</t>
  </si>
  <si>
    <t>Можете ли вы гарантировать, что этот продукт никогда не появится на рынке США или Канады?</t>
  </si>
  <si>
    <t>你能确保该产品永远不会进入美国和加拿大市场？</t>
  </si>
  <si>
    <t xml:space="preserve">Consulte la confirmación del contacto de compras de Bosch en la portada que hace referencia a la exclusión del mercado norteamericano. </t>
  </si>
  <si>
    <t>Consulte a confirmação do contato de compra da Bosch na folha capa, referindo-se à exclusão do mercado norte-americano.</t>
  </si>
  <si>
    <t>См. подтверждение контактного лица Закупок Бош на титульном листе, касающееся исключения североамериканского рынка.</t>
  </si>
  <si>
    <t>参见博世采购合同首页有关北美市场禁令</t>
  </si>
  <si>
    <t xml:space="preserve">Números de parte de Bosch - ver adjunto: </t>
  </si>
  <si>
    <t>Números da peça Bosch - consulte o anexo:</t>
  </si>
  <si>
    <t>Номера деталей Bosch - см. приложение:</t>
  </si>
  <si>
    <t>博世零件号码 - 见附件</t>
  </si>
  <si>
    <t xml:space="preserve">Sí, un archivo adjunto con todos los números de parte aplicables es incluido. </t>
  </si>
  <si>
    <t>Sim, um anexo com todos os números das peças aplicáveis ​​está incluso</t>
  </si>
  <si>
    <t>Да, прилагается приложение со всеми применимыми номерами деталей</t>
  </si>
  <si>
    <t>是的， 附上一份列有所有可适用零件号码的附件</t>
  </si>
  <si>
    <t xml:space="preserve">No es necesario, todos los números de parte aplicables se enumeran directamente aquí en la portada. </t>
  </si>
  <si>
    <t>Não é necessário, todos os números das peças aplicáveis ​​estão listados diretamente aqui na folha capa</t>
  </si>
  <si>
    <t>Не требуется, все применимые номера деталей указаны непосредственно здесь, на титульном листе</t>
  </si>
  <si>
    <t>不需要，所有可适用的零件号码已直接列在首页上</t>
  </si>
  <si>
    <t xml:space="preserve">PFOA, sus sales y compuestos relacionados con PFOA </t>
  </si>
  <si>
    <t>PFOA, seus sais e compostos relacionados ao PFOA</t>
  </si>
  <si>
    <t>Перфтороктановая кислота, её соли и соединения</t>
  </si>
  <si>
    <t>PFOA, 及其盐类，&amp; PFOA相关成分</t>
  </si>
  <si>
    <t xml:space="preserve">en aislamiento de cables, partes de aplicación de PTFE, revestimiento repelente al agua y al aceite </t>
  </si>
  <si>
    <t>no isolamento do cabo, peças com aplicação de PTFE, revestimento repelente para água e óleo</t>
  </si>
  <si>
    <t xml:space="preserve">в изоляции кабелей, детали из ПТФЭ, водо- и маслоотталкивающее покрытие </t>
  </si>
  <si>
    <t>绝缘电缆， PTFE适用的零件，防水和防油涂料</t>
  </si>
  <si>
    <t xml:space="preserve">Descripción de la composición de la materia (prima): </t>
  </si>
  <si>
    <t>Descrição da composição da matéria-prima:</t>
  </si>
  <si>
    <t xml:space="preserve">Описание состава (сырья) материала:    </t>
  </si>
  <si>
    <t>(原）材料成分描述</t>
  </si>
  <si>
    <t>De los mismos materiales que requieren reportes de prueba (ver pestaña "material"):</t>
  </si>
  <si>
    <t>Dos quais materiais que requerem relatórios de teste (ver guia “material”):</t>
  </si>
  <si>
    <t>Для этих материалов требуются протоколы испытаний (см. вкладку "материал"):</t>
  </si>
  <si>
    <t>因此需要提供测试报告的材料（见标签”材料“）</t>
  </si>
  <si>
    <t>Nombre de la sustancia SVHC</t>
  </si>
  <si>
    <t>Nome da substância SVHC</t>
  </si>
  <si>
    <t>Название вещества SVHC</t>
  </si>
  <si>
    <t>SVHC物质名称</t>
  </si>
  <si>
    <t>Solicitud de información acc. al artículo 33 del Regulación  (CE) no 1907/2006 (REACH):</t>
  </si>
  <si>
    <t>Solicitação de informações de acordo com o Artigo 33 do Regulamento (EC) No 1907/2006 (REACH):</t>
  </si>
  <si>
    <t>Запрос информации в соответствии со статьей 33 Регламента (ЕС) № 1907/2006 (REACH):</t>
  </si>
  <si>
    <t xml:space="preserve">需要的信息遵照（EC)1907/2006（REACH) 条例第33项条款 </t>
  </si>
  <si>
    <t>Exclusión del mercado norteamericano (n. ° 4 en la pestaña "Material")</t>
  </si>
  <si>
    <t>Exclusão do mercado norte-americano (# 4 na guia "Material")</t>
  </si>
  <si>
    <t>Исключение североамериканского рынка (№4 во вкладке "Материал")</t>
  </si>
  <si>
    <t>北美市场除外（#4 标签”材料“）</t>
  </si>
  <si>
    <t>Por la presente confirma que no hay ninguna introducción planificada ni prevista en el mercado estadounidense ni canadiense.</t>
  </si>
  <si>
    <t>Por meio deste, confirma que não há introdução no mercado dos EUA nem do Canadá planejada nem prevista</t>
  </si>
  <si>
    <t>Настоящим подтверждается, что внедрение на рынок США и Канады не планируется и не предвидится</t>
  </si>
  <si>
    <t>特此确认没有导入美国和加拿大市场的计划和预测</t>
  </si>
  <si>
    <t>Se excluyen los materiales de empaque de transporte entre el proveedor y Bosch.</t>
  </si>
  <si>
    <t>As embalagens de transporte entre o fornecedor e a Bosch estão excluídas.</t>
  </si>
  <si>
    <t>Транспортная упаковка между поставщиком и Bosch исключена.</t>
  </si>
  <si>
    <t>不包括供应商与博世之间的运输包装</t>
  </si>
  <si>
    <t>Bifenilo policlorado (PCB)</t>
  </si>
  <si>
    <t>Bifenil policlorado (PCB)</t>
  </si>
  <si>
    <t>Полихлорированный бифенил (ПХБ)</t>
  </si>
  <si>
    <t>多氯联苯（PCB)</t>
  </si>
  <si>
    <t>Grupo de material</t>
  </si>
  <si>
    <t>材料组</t>
  </si>
  <si>
    <t>Prohibición de uso, excepciones ver regulaciones.</t>
  </si>
  <si>
    <t>Proibição de uso, exceções, consulte os regulamentos</t>
  </si>
  <si>
    <t>Запрет на использование, исключения см. в нормативных актах</t>
  </si>
  <si>
    <t>禁止使用，见条例的免责条款</t>
  </si>
  <si>
    <t>Retardantes de llama</t>
  </si>
  <si>
    <t>Retardadores de chamas</t>
  </si>
  <si>
    <t>Антипирены</t>
  </si>
  <si>
    <t>阻燃剂</t>
  </si>
  <si>
    <t>Contaminantes orgánicos persistentes (COP), Regulación (CE) No 850/2004, Convenio de Estocolmo 757/2010</t>
  </si>
  <si>
    <t>Poluentes orgânicos persistentes (POP), Regulamento (EC) Nº 850/2004, 757/2010 - Convenção de Estocolmo</t>
  </si>
  <si>
    <t>Стойкие органические загрязнители (СОЗ), Регламент (ЕС) № 850/2004, 757/2010 Стокгольмская конвенция</t>
  </si>
  <si>
    <t xml:space="preserve">持久性有机污染物（POP),斯德哥尔摩大会（EC) 条例 850/2004， 757/2010 </t>
  </si>
  <si>
    <t xml:space="preserve">"El peso total del componente contiene la sustancia regulada
[gramo]" </t>
  </si>
  <si>
    <t xml:space="preserve">Peso total do componente contém a substância regulamentada [g] </t>
  </si>
  <si>
    <t>Общий вес компонента, содержащего регулируемое вещество
[g]</t>
  </si>
  <si>
    <t>含有管制物质组分的总重量（g）</t>
  </si>
  <si>
    <t>镀铬的紧固件</t>
  </si>
  <si>
    <t>Werden regulierte Substanzen deklariert?</t>
  </si>
  <si>
    <t>Kann sichergestellt werden, dass das Material oder Produkt zu keinem Zeitpunkt auf dem US- oder kanadischen Markt in den Umlauf gelangt?</t>
  </si>
  <si>
    <t>Ausschluss des nordamerikanischen Marktes (#4 im Register "Material")</t>
  </si>
  <si>
    <t>Bestätigt hiermit, dass keine Einführung in den US- oder kanadischen Markt geplant oder absehbar ist</t>
  </si>
  <si>
    <t>Ist ein Testbericht / SDS erforderlich?</t>
  </si>
  <si>
    <t>Ist ein Testbericht / SDS verfügbar?</t>
  </si>
  <si>
    <t>Is a test report / SDS required?</t>
  </si>
  <si>
    <t>Is a test report / SDS available?</t>
  </si>
  <si>
    <t>Total weight of component contains the regulated substance [g]</t>
  </si>
  <si>
    <t>Version-No.</t>
  </si>
  <si>
    <t>Date of Version</t>
  </si>
  <si>
    <t>Author / Revisor</t>
  </si>
  <si>
    <t>Remarks / Changes:</t>
  </si>
  <si>
    <t>Revision History:</t>
  </si>
  <si>
    <t>V2.2</t>
  </si>
  <si>
    <t>Cheng Haw Chyn (PT/PUQ),
Bernhard Roth (PT-AC/PUQ)</t>
  </si>
  <si>
    <t>Prop65 tab added, PCB substances added in POP &amp; GS tab, display of Material improved on cover sheet, SVHC declaration improved, Revision History added, div. bug fixes</t>
  </si>
  <si>
    <t>TSCA</t>
  </si>
  <si>
    <t>TSCA Sec. 6h</t>
  </si>
  <si>
    <t>2,4,6-Tris(tert-butyl)phenol (2,4,6-TTBP)</t>
  </si>
  <si>
    <t>732-26-3</t>
  </si>
  <si>
    <t>an antioxidant in fuel additives and fuel injector cleaners as well as an additive in oil and lubricants</t>
  </si>
  <si>
    <t>Decabromodiphenyl ether (DecaBDE)</t>
  </si>
  <si>
    <t>1163-19-5</t>
  </si>
  <si>
    <t>Phenol, isopropylated phosphate (3:1) (PIP 3:1)</t>
  </si>
  <si>
    <t xml:space="preserve"> 68937-41-7</t>
  </si>
  <si>
    <t>Pentachlorothiophenol (PCTP)</t>
  </si>
  <si>
    <t>133-49-3</t>
  </si>
  <si>
    <t>Hexachlorobutadiene (HCBD)</t>
  </si>
  <si>
    <t>87-68-3</t>
  </si>
  <si>
    <t>a solvent in rubber manufacturing and in hydraulic, heat transfer or transformer fluid</t>
  </si>
  <si>
    <t>Used as an additive flame retardant in plastic enclosures for televisions, computers, audio and video equipment, textiles and upholstered articles, wire and cables for communication and electronic equipment, and other applications.</t>
  </si>
  <si>
    <t>Used as a plasticizer, a flame retardant, an anti-wear additive, or an anti-compressibility additive in hydraulic fluid, lubricating oils, lubricants and greases, various industrial coatings, adhesives, sealants, and plastic articles.</t>
  </si>
  <si>
    <t>Unterschrift Lieferant</t>
  </si>
  <si>
    <t>TSCA (Sec. 5 (a)(2)</t>
  </si>
  <si>
    <t>Octanoyl fluoride, 2,2,3,3,4,4,5,5,6,6,7,7,8,8,8-pentadecafluoro-.</t>
  </si>
  <si>
    <t>335-66-0</t>
  </si>
  <si>
    <t>Octanoic acid, 2,2,3,3,4,4,5,5,6,6,7,7,8,8,8-pentadecafluoro- (PFOA).</t>
  </si>
  <si>
    <t>Octanoic acid, 2,2,3,3,4,4,5,5,6,6,7,7,8,8,8-pentadecafluoro-, silver (+) salt (1:1).</t>
  </si>
  <si>
    <t>335-93-3</t>
  </si>
  <si>
    <t>Octanoic acid, 2,2,3,3,4,4,5,5,6,6,7,7,8,8,8-pentadecafluoro-, sodium salt (1:1).</t>
  </si>
  <si>
    <t>335-95-5</t>
  </si>
  <si>
    <t>Octanoic acid, 2,2,3,3,4,4,5,5,6,6,7,7,8,8,8-pentadecafluoro-, potassium salt (1:1).</t>
  </si>
  <si>
    <t>2395-00-8</t>
  </si>
  <si>
    <t>Octanoic acid, 2,2,3,3,4,4,5,5,6,6,7,7,8,8,8-pentadecafluoro-, ammonium salt (1:1) (APFO).</t>
  </si>
  <si>
    <t>3825-26-1</t>
  </si>
  <si>
    <t>Octane, 1,1,1,2,2,3,3,4,4,5,5,6,6,7,7,8,8-heptadecafluoro-8-iodo-.</t>
  </si>
  <si>
    <t>507-63-1</t>
  </si>
  <si>
    <t>1-Decanol, 3,3,4,4,5,5,6,6,7,7,8,8,9,9,10,10,10-heptadecafluoro-.</t>
  </si>
  <si>
    <t>678-39-7</t>
  </si>
  <si>
    <t>1-Dodecanol, 3,3,4,4,5,5,6,6,7,7,8,8,9,9,10,10,11,11,12,12,12-.heneicosafluoro-</t>
  </si>
  <si>
    <t>865-86-1</t>
  </si>
  <si>
    <t>Decane, 1,1,1,2,2,3,3,4,4,5,5,6,6,7,7,8,8-heptadecafluoro-10-iodo-.</t>
  </si>
  <si>
    <t>2043-53-0</t>
  </si>
  <si>
    <t>Dodecane, 1,1,1,2,2,3,3,4,4,5,5,6,6,7,7,8,8,9,9,10,10-heneicosafluoro-12-iodo-.</t>
  </si>
  <si>
    <t>2043-54-1</t>
  </si>
  <si>
    <t>2-Propenoic acid, 3,3,4,4,5,5,6,6,7,7,8,8,9,9,10,10,11,11,12,12,12-heneicosafluorododecyl ester.</t>
  </si>
  <si>
    <t>17741-60-5</t>
  </si>
  <si>
    <t>2-Propenoic acid, 3,3,4,4,5,5,6,6,7,7,8,8,9,9,10,10,10-heptadecafluorodecyl ester</t>
  </si>
  <si>
    <t>27905-45-9</t>
  </si>
  <si>
    <t>Tetradecane, 1,1,1,2,2,3,3,4,4,5,5,6,6,7,7,8,8,9,9,10,10,11,11,12,12-pentacosafluoro-14-iodo-.</t>
  </si>
  <si>
    <t>30046-31-2</t>
  </si>
  <si>
    <t>1-Tetradecanol, 3,3,4,4,5,5,6,6,7,7,8,8,9,9,10,10,11,11,12,12,13,13,14,14,14-pentacosafluoro-.</t>
  </si>
  <si>
    <t>39239-77-5</t>
  </si>
  <si>
    <t>1-Hexadecanol, 3,3,4,4,5,5,6,6,7,7,8,8,9,9,10,10,11,11,12,12,13,13,14,14,15,15,16,16,16-nonacosafluoro-.</t>
  </si>
  <si>
    <t>60699-51-6</t>
  </si>
  <si>
    <t>Hexadecane, 1,1,1,2,2,3,3,4,4,5,5,6,6,7,7,8,8,9,9,10,10,11,11,12,12,13,13,14,14-nonacosafluoro-16-iodo-.</t>
  </si>
  <si>
    <t>65510-55-6</t>
  </si>
  <si>
    <t>Ethanol, 2,2'-iminobis-, compd. with .alpha.-fluoro-.omega.-[2-(phosphonooxy)ethyl]poly(difluoromethylene) (2:1)</t>
  </si>
  <si>
    <t>65530-63-4</t>
  </si>
  <si>
    <t>Ethanol, 2,2'-iminobis-, compd. with .alpha.,.alpha.'-[phosphinicobis(oxy-2,1-ethanediyl)]bis[.omega.-fluoropoly(difluoromethylene)] (1:1)</t>
  </si>
  <si>
    <t>65530-64-5</t>
  </si>
  <si>
    <t xml:space="preserve">Poly(difluoromethylene), .alpha.-[2-[(2-carboxyethyl)thio]ethyl]-.omega.-fluoro-, lithium salt (1:1) </t>
  </si>
  <si>
    <t>65530-69-0</t>
  </si>
  <si>
    <t>Poly(difluoromethylene), .alpha.,.alpha.'-[phosphinicobis(oxy-2,1-ethanediyl)]bis[.omega.-fluoro-, ammonium salt (1:1)</t>
  </si>
  <si>
    <t>65530-70-3</t>
  </si>
  <si>
    <t xml:space="preserve">Poly(difluoromethylene), .alpha.-fluoro-.omega.-[2-(phosphonooxy)ethyl]-, ammonium salt (1:1) </t>
  </si>
  <si>
    <t>65530-71-4</t>
  </si>
  <si>
    <t>Poly(difluoromethylene), .alpha.-fluoro-.omega.-[2-(phosphonooxy)ethyl]-, ammonium salt (1:2)</t>
  </si>
  <si>
    <t>65530-72-5</t>
  </si>
  <si>
    <t>Ethanol, 2,2'-iminobis-, compd. with .alpha.-fluoro-.omega.-[2-(phosphonooxy)ethyl]poly(difluoromethylene) (1:1)</t>
  </si>
  <si>
    <t>65530-74-7</t>
  </si>
  <si>
    <t>Poly(oxy-1,2-ethanediyl), .alpha.-hydro-.omega.-hydroxy-, ether with .alpha.-fluoro-.omega.-(2-hydroxyethyl)poly(difluoromethylene) (1:1)</t>
  </si>
  <si>
    <t>65545-80-4</t>
  </si>
  <si>
    <t>1-Propanesulfonic acid, 2-methyl-, 2-[[1-oxo-3-[(.gamma.-.omega.-perfluoro- C4-16-alkyl)thio]propyl]amino] derivs., sodium salts</t>
  </si>
  <si>
    <t>68187-47-3</t>
  </si>
  <si>
    <t>Alcohols, C8-14, .gamma.-.omega.-perfluoro.</t>
  </si>
  <si>
    <t>68391-08-2</t>
  </si>
  <si>
    <t>Thiols, C8-20, .gamma.-.omega.-perfluoro, telomers with acrylamide.</t>
  </si>
  <si>
    <t>70969-47-0</t>
  </si>
  <si>
    <t>Silane, trichloro(3,3,4,4,5,5,6,6,7,7,8,8,9,9,10,10,10-heptadecafluorodecyl)-</t>
  </si>
  <si>
    <t>78560-44-8</t>
  </si>
  <si>
    <t>Silicic acid (H4SiO4), sodium salt (1:2), reaction products with chlorotrimethylsilane and 3,3,4,4,5,5,6,6,7,7,8,8,9,9,10,10,10-heptadecafluoro-1-decanol.</t>
  </si>
  <si>
    <t>125476-71-3</t>
  </si>
  <si>
    <t>Thiols, C4-20, .gamma.-.omega.-perfluoro, telomers with acrylamide and acrylic acid, sodium salts.</t>
  </si>
  <si>
    <t>1078712-88-5</t>
  </si>
  <si>
    <t>1-Propanaminium, 3-amino-N-(carboxymethyl)-N,N-dimethyl-, N-[2-[(.gamma.-.omega.-perfluoro-C4-20-a lkyl)thio]acetyl] derivs., inner salts.</t>
  </si>
  <si>
    <t>1078715-61-3</t>
  </si>
  <si>
    <t>E2022</t>
  </si>
  <si>
    <t>US Toxic Substances Control Act</t>
  </si>
  <si>
    <t>TSCA Sec.6h &amp; 5 (a)(2)</t>
  </si>
  <si>
    <t xml:space="preserve">Bosch Lieferanten Nummer (RBSNo): </t>
  </si>
  <si>
    <t>Bosch supplier number (RBSNo):</t>
  </si>
  <si>
    <t>V2.3</t>
  </si>
  <si>
    <t>Annika Dietrich (PT/PUQ),
Bernhard Roth (PT-AC/PUQ)</t>
  </si>
  <si>
    <t>TSCA tab added, POP references updated, instruction improved and typo correction.</t>
  </si>
  <si>
    <t>below detectable limit</t>
  </si>
  <si>
    <t>only for new material (not recycled material)</t>
  </si>
  <si>
    <t>≤ 0.3%</t>
  </si>
  <si>
    <t>≤ 1%</t>
  </si>
  <si>
    <t>TSCA (Toxic Substances Control Act)</t>
  </si>
  <si>
    <t>https://www.epa.gov/assessing-and-managing-chemicals-under-tsca/persistent-bioaccumulative-and-toxic-pbt-chemicals</t>
  </si>
  <si>
    <t>https://www.federalregister.gov/documents/2020/07/27/2020-13738/long-chain-perfluoroalkyl-carboxylate-and-perfluoroalkyl-sulfonate-chemical-substances-significant</t>
  </si>
  <si>
    <t>Is it or does it contain: oil, lubricant, wire, cables, electronics, soft plastic, rubber, or a flame rated resin?</t>
  </si>
  <si>
    <t>Residual after fluoropolymer processing and coatings for hydrophobic membranes, silicone touch pads, touch screens, electronics, or fabric.</t>
  </si>
  <si>
    <t>Um antioxidante em aditivos de combustível e limpadores de injetores de combustível, bem como um aditivo em óleo e lubrificantes</t>
  </si>
  <si>
    <t>Usado como aditivo retandante de chama em invólucros plásticos para televisores, computadores, equipamentos de áudio e vídeo, têxteis e artigos estofados, fios e cabos para comunicação e equipamentos eletrônicos e outras aplicações.</t>
  </si>
  <si>
    <t>Usado como um plastificante, um retardante de chama, um aditivo antidesgaste ou um aditivo anticompressível em fluido hidráulico, óleos lubrificantes, lubrificantes e graxas, vários revestimentos industriais, adesivos, selantes e artigos de plástico.</t>
  </si>
  <si>
    <t>Uma substância com aplicações na industria de borracha</t>
  </si>
  <si>
    <t xml:space="preserve">Um solvente na fabricação de borracha e em fluido hidraulico, transferência de calor ou de transformador </t>
  </si>
  <si>
    <t>É ou contém: óleo, lubrificante, fio, cabos, eletrônicos, plástico macio, borracha ou uma resina classificada como inflamável</t>
  </si>
  <si>
    <t>Abaixo do limite detectável</t>
  </si>
  <si>
    <t>Para para material novo (não reciclável)</t>
  </si>
  <si>
    <t>Resíduos após o processamento de fluoropolímero e revestimentos para mebranas hidrofóbicas, touch pads de silicone, telas sensíveis ao toque, eletrônicos ou tecidos.</t>
  </si>
  <si>
    <t>un antioxidante en aditivos de combustible y limpiadores de inyectores de combustible, así como un aditivo en aceite y lubricantes</t>
  </si>
  <si>
    <t>Se utiliza como aditivo retardante de llama en plasticos externos para televisores, computadoras, equipos de audio y video, textiles y artículos tapizados, alambres y cables para equipos electrónicos y de comunicación, y otras aplicaciones.</t>
  </si>
  <si>
    <t>Se utiliza como plastificante, retardante de llama, aditivo antidesgaste o aditivo anti-compresibilidad en fluidos hidráulicos, aceites lubricantes, lubricantes y grasas, diversos recubrimientos industriales, adhesivos, selladores y artículos plásticos.</t>
  </si>
  <si>
    <t>una sustancia con aplicaciones en la industria del caucho</t>
  </si>
  <si>
    <t>un solvente en la fabricación de caucho y en fluidos hidráulicos, de transferencia de calor o de transformadores</t>
  </si>
  <si>
    <t>¿Es o contiene: aceite, lubricante, alambres, cables, componentes electrónicos, plástico blando, caucho o una resina con retardante de flama?</t>
  </si>
  <si>
    <t>por debajo del límite detectable</t>
  </si>
  <si>
    <t>solo para material nuevo (no material reciclado)</t>
  </si>
  <si>
    <t>Residuos después del procesamiento de fluoropolímeros y recubrimientos para membranas hidrofóbicas, almohadillas táctiles de silicona, pantallas táctiles, electrónica o tela.</t>
  </si>
  <si>
    <t>антиоксидант в топливных присадках и очистителях топливных инжекторов, а также присадка в маслах и смазочных материалах</t>
  </si>
  <si>
    <t>Используется в качестве добавки антипирена в пластиковых корпусах для телевизоров, компьютеров, аудио- и видеоаппаратуры, текстиля и мягкой обивки, проводов и кабелей для коммуникационного и электронного оборудования и в других областях применения.</t>
  </si>
  <si>
    <t>Используется в качестве пластификатора, антипирена, противоизносной или противосжимающей добавки в гидравлических жидкостях, смазочных маслах, смазках, различных промышленных покрытиях, клеях, герметиках и пластмассовых изделиях.</t>
  </si>
  <si>
    <t>вещество, применяемое в резиновой промышленности</t>
  </si>
  <si>
    <t>растворитель в производстве резины и в гидравлике, теплопередаче или трансформаторной жидкости</t>
  </si>
  <si>
    <t>Содержит или не содержит: масло, смазку, провода, кабели, электронику, мягкий пластик, резину или огнестойкую смолу?</t>
  </si>
  <si>
    <t>ниже предела обнаружения</t>
  </si>
  <si>
    <t>только для нового материала (не переработанного)</t>
  </si>
  <si>
    <t>Остатки после обработки фторполимера и покрытия для гидрофобных мембран, силиконовых сенсорных тачпадов, сенсорных экранов, электроники или ткани.</t>
  </si>
  <si>
    <t xml:space="preserve">燃料添加剂和喷油器清洁剂中的抗氧化剂，以及机油和润滑剂中的添加剂。 </t>
  </si>
  <si>
    <t xml:space="preserve">在电视，计算机，音频和视频设备，纺织品和软垫制品，通讯和电子设备的电线和电缆，以及其他应用等的塑料外壳中，用作阻燃剂。 </t>
  </si>
  <si>
    <t xml:space="preserve">在液压油，润滑油，润滑剂和油脂，各种工业涂料，粘合剂，密封剂和塑料制品中用作增塑剂，阻燃剂，抗磨添加剂或抗压缩添加剂。 </t>
  </si>
  <si>
    <t xml:space="preserve">一种被橡胶工业所应用的物质 </t>
  </si>
  <si>
    <t xml:space="preserve">橡胶制造和液压、传热或变压器流体中的溶剂 </t>
  </si>
  <si>
    <t xml:space="preserve">是否包含：油、润滑剂、电线、电缆、电子产品、软塑料、橡胶或阻燃树脂？ </t>
  </si>
  <si>
    <t>低于可检测限度</t>
  </si>
  <si>
    <t xml:space="preserve">仅适用于新材料（非回收材料） </t>
  </si>
  <si>
    <t>含氟聚合物加工和疏水膜、硅胶触摸板、触摸屏、电子产品或织物涂层后的残留物</t>
  </si>
  <si>
    <t>Antioxidationsmittel in Kraftstoffadditiven und Einspritzdüsenreinigern sowie als Additiv in Öl und Schmiermitteln</t>
  </si>
  <si>
    <t>Wird als Flammschutzmittel in Kunststoffgehäusen für Fernsehgeräte, Computer, Audio- und Videogeräte, Textilien und Polsterartikel, Drähte und Kabel für Kommunikations- und elektronische Geräte und andere Anwendungen verwendet.</t>
  </si>
  <si>
    <t>Wird als Weichmacher, Flammschutzmittel, Verschleißschutzadditiv oder Anti-Kompressibilitätsadditiv in Hydraulikflüssigkeit, Schmierölen, Schmierstoffen und Fetten, verschiedenen industriellen Beschichtungen, Klebstoffen, Dichtungsmitteln und Kunststoffartikeln verwendet.</t>
  </si>
  <si>
    <t>a substance with applications in the rubber industry</t>
  </si>
  <si>
    <t>Stoff, der in der Gummiindustrie verwendet wird</t>
  </si>
  <si>
    <t>ein Lösungsmittel in der Gummiherstellung und in Hydraulik-, Wärmeübertragungs- oder Transformatorenflüssigkeiten</t>
  </si>
  <si>
    <t>unter der Nachweisgrenze</t>
  </si>
  <si>
    <t>nur für neues Material (nicht für recyceltes Material)</t>
  </si>
  <si>
    <t>Rückstände nach der Verarbeitung von Fluorpolymeren und Beschichtungen für hydrophobe Membranen, Silikon-Touchpads, Touchscreens, Elektronik oder Gewebe.</t>
  </si>
  <si>
    <t>The use of declarable substances shall be avoided.</t>
  </si>
  <si>
    <t xml:space="preserve">Die Verwendung von deklarationspflichtigen Substanzen soll vermieden werden. </t>
  </si>
  <si>
    <t xml:space="preserve">Ltd.  </t>
  </si>
  <si>
    <t>V2.4</t>
  </si>
  <si>
    <t>PFOA, its salts, &amp; PFOA-related compounds</t>
  </si>
  <si>
    <t>SCCP:
n/a
(probado en el producto final)</t>
  </si>
  <si>
    <t>The following parts contain raw materials that have an increased risk of being harmful to health and/or the environment and therefore also violate Bosch Standard N2580-PT. 
In order for you to receive a release for these parts, we need a test report from a certified laboratory (ISO/IEC 17025), which contains the measured values of the following substances. A technical data sheet with theoretical values (TDS / SDS) cannot replace a PAH or SCCP  test report and is therefore not accepted.
This test report will prove and confirm the conformity you have stated in the declaration. Please send the required samples to a laboratory so that the following tests can be performed</t>
  </si>
  <si>
    <t>"Las siguientes partes contienen materias primas que tienen un mayor riesgo de ser perjudiciales para la salud y / o el medio ambiente y, por lo tanto, también violan el estándar N2580-PT de Bosch.
Para que pueda recibir una liberación/aprobación de estas piezas, necesitamos un reporte de la prueba de un laboratorio certificado (ISO / IEC 17025), conteniendo valores medidos de las siguientes sustancias. Una hoja de datos técnicos con valores teóricos (TDS / SDS) no puede reemplazar un reporte de la prueba y, por lo tanto, no se acepta.
Este reporte de la prueba probará y confirmará la conformidad que ha declarado en la declaración. Envíe las muestras requeridas a un laboratorio para que se puedan realizar las siguientes pruebas "</t>
  </si>
  <si>
    <t>Os seguintes itens contém matérias-primas que têm um alto risco de serem perigosas para saúde humana e/ou meio ambiente e, portanto, também violam o padrão N2580-PT da Bosch.
Para concedermos a aprovação destes itens, necessitamos de um relatório de ensaio realizado por um laboratório certificado (ISO/IEC 17025), contendo os valores medidos das seguintes substâncias. 
Uma folha de Dados Técnicos com informações de valores teóricos (TDS / SDS) não pode substituir um relatório de ensaio de PAH ou SCCP e, portanto, não será aceito. 
Este relatório de ensaio irá provar a conformidade declarada na declaração N2580 de fornecedores. Por favor envie as amostras necessárias para um laboratório para que os seguintes testes sejam realizados</t>
  </si>
  <si>
    <t xml:space="preserve">Следующие детали содержат сырье, которое имеет повышенный риск причинения вреда здоровью и/или окружающей среде и, следовательно, также нарушает стандарт Bosch N2580-PT. 
Для того чтобы вы могли получить разрешение на использование этих частей, нам нужен отчет об испытаниях в сертифицированной лаборатории (ISO/IEC 17025), который содержит измеренные значения следующих веществ. Технический паспорт с теоретическими значениями (TDS / SDS) не может заменить протокол испытаний на содержание PAH или SCCP и поэтому не принимается.
Этот протокол испытаний доказывает и подтверждает соответствие, заявленное вами в декларации. Пожалуйста, отправьте необходимые образцы в лабораторию, чтобы можно было провести следующие испытания
</t>
  </si>
  <si>
    <t xml:space="preserve">Please send back this Excel document as a PDF file with a legally binding signature to your contact in the Bosch purchasing department. Please remember to include all filled out worksheets and insert all attachments in the PDF file. </t>
  </si>
  <si>
    <t>We declare that all the data in this supplier declaration including all tabs and enclosures is complete and true. All data reflect the current knowledge. If the status of knowledge changes the supplier will send an updated supplier declaration to the responsible Bosch purchasing authority. By signing electronically, we agree that the electronic signature on this declaration is equivalent to a handwritten signature with respect to validity, enforceability and admissibility.</t>
  </si>
  <si>
    <t>Verpflichtung</t>
  </si>
  <si>
    <t>die folgenden Artikel enthalten Rohmaterialien, welche ein erhöhtes Risiko aufweisen, schädlich für die Gesundheit und/oder für die Umwelt zu sein und somit auch gegen die Bosch Norm N2580-PT zu verstoßen. 
Damit Sie für diese Artikel eine Freigabe erhalten, benötigen wir einen Test Report von einem zertifizierten Labor (ISO/IEC 17025), welcher die Messwerte der folgend erwähnten Substanzen beinhaltet. Ein technisches Datenblatt mit theoretischen Werten (TDS / SDS) kann einen PAH oder SCCP Testreport nicht ersetzen und wird somit nicht akzeptiert.
Dieser Test Report wird die Konformität nachweisen und bestätigen, welche Sie in der Deklaration angegeben haben. Bitte senden Sie die benötigten Muster zu einem Labor, damit die folgenden Tests durchgeführt werden können</t>
  </si>
  <si>
    <t>PAK: 
AfPS GS 2019:01 PAK
(bei fertigem Produkt getestet)</t>
  </si>
  <si>
    <t>SCCP: 
n/a
(bei fertigem Produkt getestet)</t>
  </si>
  <si>
    <t>Kein komplettes Testprogramm benötigt - die Rohmaterialien (welche durch den Kunden berührt oder oft durch Mitarbeiter berührt werden) sind gemäß der folgenden Liste zu testen.
Bitte wählen Sie die zutreffenden Materialien separat aus.</t>
  </si>
  <si>
    <t>Bitte senden Sie uns so bald als möglich den Labor Test Report und die vollständige N2580 Lieferanten Deklaration.</t>
  </si>
  <si>
    <t>Siehe Bestätigung seitens Bosch Einkäufer auf dem Cover Sheet bezüglich des Ausschlusses vom Nordamerikanischen Markt.</t>
  </si>
  <si>
    <t>Gesamtgewicht der Komponente, welche die regulierte Substanz enthält [g]</t>
  </si>
  <si>
    <t>7439-92-1</t>
  </si>
  <si>
    <t>PAH: 
AfPS GS 2019:01 PAK 
(tested onto final product)</t>
  </si>
  <si>
    <t>Name of authorized representative</t>
  </si>
  <si>
    <t>Legally binding signature of authorized representative</t>
  </si>
  <si>
    <t>Are there any auxiliary materials remaining in the part / product? (e.g. rust protection oil, lubricants, ...)</t>
  </si>
  <si>
    <t>If yes, please list and consider it in the declaration of the part:</t>
  </si>
  <si>
    <t>Falls ja, müssen diese genannt und in der Deklaration beachtet werden:</t>
  </si>
  <si>
    <t>Verbleiben Hilfsstoffe am Teil / Produkt? (z.B. Schmiermittel, Rostschutzmittel,…)</t>
  </si>
  <si>
    <r>
      <rPr>
        <u/>
        <sz val="10"/>
        <rFont val="Arial"/>
        <family val="2"/>
      </rPr>
      <t xml:space="preserve">Additional hints: </t>
    </r>
    <r>
      <rPr>
        <sz val="10"/>
        <rFont val="Arial"/>
        <family val="2"/>
      </rPr>
      <t xml:space="preserve">
 - PAH &amp; SCCP testing must be done on the product, not on raw material 
 - for electronics, complete testing is not necessary - only raw materials (which might be touched by the user or often by the worker while production) needs to be tested according the following list. 
Please select the raw materials separatley. </t>
    </r>
  </si>
  <si>
    <t>Description of (raw-) material composition:</t>
  </si>
  <si>
    <t xml:space="preserve">Beschreibung der (Roh-) Material Zusammensetzung: </t>
  </si>
  <si>
    <t xml:space="preserve">update of signature requirements; auxiliary materials added; RoHS requirements specified </t>
  </si>
  <si>
    <t>Мы заявляем, что вся информация в данной декларации, включая все вкладки и приложения, является полной и достоверной. Информация учитывает знания на текущий момент. Если статус знаний изменится, поставщик отправит обновленную декларацию в ответственный Отдел закупок Бош. Электронной подписью мы даём согласие с тем, что электронная подпись на этой декларации эквивалентна собственноручной подписи в отношении действительности, возможности принудительного исполнения и допустимости.</t>
  </si>
  <si>
    <t>Имя уполномоченного представителя</t>
  </si>
  <si>
    <t>Юридически обязывающая подпись уполномоченного представителя</t>
  </si>
  <si>
    <t>Пожалуйста, отправьте данный документ Excel в виде файла PDF с юридически обязывающей подписью вашему контактному лицу в отделе закупок Bosch. Пожалуйста, не забудьте включить все заполненные вкладки и вставить все вложения в файл PDF.</t>
  </si>
  <si>
    <t>Остаются ли в детали/изделии вспомогательные материалы? (например, масло для защиты от ржавчины, смазочные материалы и т. д.)</t>
  </si>
  <si>
    <t>Если да, пожалуйста, перечислите и учтите это в декларации детали:</t>
  </si>
  <si>
    <t xml:space="preserve">Дополнительные подсказки:
  - тестирование ПАУ и КЦХП должно проводиться на продукте, а не на сырье.
  - для электроники полное тестирование не требуется - только сырье (которое может касаться пользователя или рабочего во время производства) должно быть проверено в соответствии со следующим списком.
Пожалуйста, выберите сырье отдельно. </t>
  </si>
  <si>
    <t>Nome do representante autorizado</t>
  </si>
  <si>
    <t>Assinatura juridicamente vinculativa do representante autorizado</t>
  </si>
  <si>
    <t>Por favor envie de volta este documento do Excel como um arquivo PDF com uma assinatura juridicamente vinculativa para o seu contato do departamento de compras da Bosch. Lembre-se de incluir todas as planilhas preenchidas e inserir todos os anexos (relatório de ensaio) em um único arquivo PDF.</t>
  </si>
  <si>
    <t>Existes materiais auxiliares na peça / produto? (Por exemplo, óleo de proteção contra ferrugem, lubrificantes, ...)</t>
  </si>
  <si>
    <t>Se sim, liste e considere na declaração da peça:</t>
  </si>
  <si>
    <t>Dicas adicionais:
- O teste de PAH e SCCP devem ser feitos no produto, não na matéria prima
- Para eletrônicos, testes completos não são necessários – apenas matérias-primas (que podem ser tocadas pelo usuário ou frequentemente pelo trabalhador durante a produção) precisam ser testadas de acordo com a lista a seguir:
Selecione as matérias-primas separadamente.</t>
  </si>
  <si>
    <t>Firma legalmente vinculante del representante autorizado</t>
  </si>
  <si>
    <t>Consejos adicionales:
  - Las pruebas de PAH y SCCP deben realizarse en el producto, no en la materia prima
  - para electrónicos, no es necesaria una prueba completa - solo las materias primas (que pueden ser tocadas por el usuario o, a menudo, por el trabajador durante la producción) deben probarse de acuerdo con la siguiente lista.
Seleccione las materias primas por separado.</t>
  </si>
  <si>
    <t>En caso afirmativo, enumérelos y considérelos en la declaración de la parte:</t>
  </si>
  <si>
    <t>¿Quedan materiales auxiliares en la pieza/producto? (por ejemplo, aceite de protección contra la oxidación, lubricantes, ...)</t>
  </si>
  <si>
    <t>Envíe este documento de Excel como archivo PDF con una firma legalmente vinculante a su contacto en el departamento de compras de Bosch. Recuerde incluir todas las hojas de excel completadas e insertar todos los archivos adjuntos en el archivo PDF.</t>
  </si>
  <si>
    <t>Declaramos que toda la información de esta declaración, incluidas pestañas y adjuntos, esta completa y es verdadera. Todos los datos reflejan el conocimiento actual. Si llegase a cambiar algún conocimiento actual, el proveedor enviará una declaración de proveedor actualizada a la autoridad responsable de compras de Bosch. Al firmar electrónicamente, aceptamos que la firma electrónica de esta declaración es equivalente a una firma manuscrita con respecto a la validez, aplicabilidad y admisibilidad.</t>
  </si>
  <si>
    <t>Para ser llenado por Bosch</t>
  </si>
  <si>
    <t>Nombre del Proveedor de Bosch</t>
  </si>
  <si>
    <t>Número del Proveedor de Bosch (RBSNO):</t>
  </si>
  <si>
    <t>Llenado por el proveedor</t>
  </si>
  <si>
    <t>Persona de contacto del proveedor:</t>
  </si>
  <si>
    <t>Descripción de la parte / producto:</t>
  </si>
  <si>
    <t>Materiales, los cuales forman parte del producto o empaque.</t>
  </si>
  <si>
    <t>Descripción de requerimiento</t>
  </si>
  <si>
    <t>¿Se cumple con la regulación?</t>
  </si>
  <si>
    <t>¿Se declara alguna sustancia regulada?</t>
  </si>
  <si>
    <t>¿Se requiere un reporte de prueba / SDS?</t>
  </si>
  <si>
    <t>¿Hay un disponible un reporte de prueba / SDS?</t>
  </si>
  <si>
    <t>Sin obligación de declarar</t>
  </si>
  <si>
    <t>Nombre del representante autorizado</t>
  </si>
  <si>
    <t>Solo para declaración, concentración por encima del valor límite permitido, obligatorio declarar concentración sobre el valor límite.</t>
  </si>
  <si>
    <t>¿Es o contiene un empaque / un componente de empaque?</t>
  </si>
  <si>
    <t>Declaramos que todos os dados nesta declaração do fornecedor, incluindo todas as abas e anexos são completos e verdadeiros. Todos os dados refletem o conhecimento atual. Se o status do conhecimento atual mudar, o fornecedor deverá enviar uma declaração atualizada ao contato responsável da Bosch. Ao assinar eletronicamente, concordamos que a assinatura eletrônica nesta declaração é equivalente a uma assinatura manuscrita em relação à validade, aplicabilidade e admissibilidade.</t>
  </si>
  <si>
    <t>其他提示：
必须对产品进行 PAH 和 SCCP 测试，而不是对原材料进行测试
——对于电子产品，不需要进行全面测试——只需要根据以下列表测试原材料 (用户可能接触或生产过程中工人经常接触)。
请单独选择原材料。</t>
  </si>
  <si>
    <t>如果是，请在声明中列出并考虑：</t>
  </si>
  <si>
    <t>零件 / 产品中是否还有任何辅助材料？ (例如防锈油，润滑剂 ...)</t>
  </si>
  <si>
    <t>请将此 Excel 文档作为 PDF 文件发回给博世采购部门的联系人，并带有具有法律约束力的签名。 请记住要包括所有已填写的工作表并将所有附件插入 PDF 文件</t>
  </si>
  <si>
    <t>授权代表的具有法律约束力的签名</t>
  </si>
  <si>
    <t>授权代表的姓名</t>
  </si>
  <si>
    <t>我们声明，本供应商声明中的所有数据 (包括所有选项卡和附件) 都是完整且真实的。 所有数据都基于当前的认知。 如果知识状态发生变化，供应商将向负责的博世采购部门发送更新的供应商声明。通过以电子方式签署，我们同意本声明上的电子签名在有效性，可执行性和可受理性方面等同于手写签名</t>
  </si>
  <si>
    <t>Wir erklären, dass alle Angaben in dieser Lieferantenerklärung einschließlich aller Reiter und Anhänge vollständig und wahrheitsgemäß sind. Alle Angaben entsprechen dem aktuellen Stand der Technik. Ändert sich der Wissensstand, sendet der Lieferant eine aktualisierte Lieferantenerklärung an die zuständige Bosch-Einkaufsbehörde. Mit der elektronischen Unterzeichnung erklären wir uns damit einverstanden, dass die elektronische Unterschrift auf dieser Erklärung in Bezug auf Gültigkeit, Vollstreckbarkeit und Zulässigkeit einer handschriftlichen Unterschrift gleichwertig ist.</t>
  </si>
  <si>
    <t xml:space="preserve">Bitte senden Sie dieses Excel-Dokument als PDF-Datei mit einer rechtsverbindlichen Unterschrift an Ihren Ansprechpartner in der Einkaufsabteilung von Bosch zurück. Bitte denken Sie daran, alle ausgefüllten Arbeitsblätter und alle Anhänge in die PDF-Datei einzufügen. </t>
  </si>
  <si>
    <r>
      <rPr>
        <u/>
        <sz val="10"/>
        <rFont val="Arial"/>
        <family val="2"/>
      </rPr>
      <t>Zusätzliche Hinweise:</t>
    </r>
    <r>
      <rPr>
        <sz val="10"/>
        <rFont val="Arial"/>
        <family val="2"/>
      </rPr>
      <t xml:space="preserve">
 - PAH &amp; SCCP muss am Endprodukt, nicht Rohmaterial, getestet werden
 - Bei elektronischen Bauteilen wird nicht das komplette Testprogramm benötigt - die Rohmaterialien (welche durch den Kunden berührt oder oft durch Mitarbeiter berührt werden) sind gemäß der folgenden Liste zu testen.
Bitte wählen Sie die zutreffenden Materialien separat aus.</t>
    </r>
  </si>
  <si>
    <t>≤0,1 mass%</t>
  </si>
  <si>
    <t>E2023</t>
  </si>
  <si>
    <t xml:space="preserve">https://www.legifrance.gouv.fr/loda/article_lc/LEGIARTI000041554620?init=true&amp;page=1&amp;query=2020-105&amp;searchField=ALL&amp;tab_selection=all </t>
  </si>
  <si>
    <t>Article 112</t>
  </si>
  <si>
    <t>https://www.legifrance.gouv.fr/loda/id/JORFTEXT000045733481/?isSuggest=true</t>
  </si>
  <si>
    <t>Article 2 of the Ordinance 
of April 13, 2022</t>
  </si>
  <si>
    <t>≤0,0001 mass%</t>
  </si>
  <si>
    <t>Mineral oils: French Law No. 2020-105</t>
  </si>
  <si>
    <t>MOSH MOAH</t>
  </si>
  <si>
    <t>V2.5</t>
  </si>
  <si>
    <t>MOSH_MOAH</t>
  </si>
  <si>
    <t>mineral oil based printing ink on: 
packaging material, manuals, catalogues, advertising materials, etc.</t>
  </si>
  <si>
    <t>Is it or does it contain a printed packaging material or printed manual? (e.g. carton sleeve, pouches, labels or manuals, …)</t>
  </si>
  <si>
    <t>Handelt es sich um (beinhaltet es) ein bedrucktes Verpackungsmaterial oder eine gedruckte Bedienungsanleitung? (z.B. Umkarton, Tasche, Etiketten, Anleitungen, …)</t>
  </si>
  <si>
    <t>French Law n°2020-105 10.02.2020 &amp; Ministerial Decree of 13.04.2022</t>
  </si>
  <si>
    <t>Mineralöl basierte Druckfarben z.B für: 
Verpackungsmaterial, Betriebsanleitungen, Kataloge, Werbematerial, etc.</t>
  </si>
  <si>
    <t>Ban on the use of certain mineral oils in packaging &amp; printed products</t>
  </si>
  <si>
    <t xml:space="preserve">Bosch Power Tools will not accept RoHS exemptions
</t>
  </si>
  <si>
    <t xml:space="preserve">RoHS Ausnahmen werden bei Bosch Power Tools nicht akzeptiert
</t>
  </si>
  <si>
    <t>REACH Annex XVII</t>
  </si>
  <si>
    <t>Mineralöle: Französisches Gesetz Nr. 2020-105</t>
  </si>
  <si>
    <t>博世电动工具将不接受RoHS豁免</t>
  </si>
  <si>
    <t>铅
博世电动工具将不接受RoHS豁免</t>
  </si>
  <si>
    <t>镉
博世电动工具将不接受RoHS豁免</t>
  </si>
  <si>
    <t>以矿物油为基材的印刷油墨 例如：
包装材料，手册，目录，广告材料等</t>
  </si>
  <si>
    <t>有包含印刷的包装材料或印刷手册吗？（例如：纸箱套，袋子，标签或手册，…)</t>
  </si>
  <si>
    <t>矿物油：法国第2020-105号法令</t>
  </si>
  <si>
    <t>Бош Пауэр Тулз не будет принимать никаких исключений RoHS</t>
  </si>
  <si>
    <t>Свинец
Бош Пауэр Тулз не будет принимать никаких исключений RoHS</t>
  </si>
  <si>
    <t>Кадмий
Бош Пауэр Тулз не будет принимать никаких исключений RoHS</t>
  </si>
  <si>
    <t>Минеральные масла на основе типографской краски на пример:
упаковочный материал, руководства, каталоги, рекламные материалы и т.д.</t>
  </si>
  <si>
    <t>Является ли это или содержит ли  печатный упаковочный материал или печатное руководство? (например, картонная упаковка, пакет, этикетки или руководства, ...)</t>
  </si>
  <si>
    <t>Минеральные масла: Закон Франции № 2020-105</t>
  </si>
  <si>
    <t xml:space="preserve">Bosch Power Tools no aceptará exenciones de RoHS
</t>
  </si>
  <si>
    <t>Plomo
Bosch Power Tools no aceptará exenciones de RoHS</t>
  </si>
  <si>
    <t>Cadmium 
Bosch Power Tools no aceptará exenciones de RoHS</t>
  </si>
  <si>
    <t>Tintas de impresión a base de aceite mineral, por ejemplo, para:
material de embalaje, manuales, catálogos, material publicitario, etc.</t>
  </si>
  <si>
    <t>¿Es o contiene un material de embalaje impreso o un manual impreso? (por ejemplo, funda de cartón, bolsa, etiquetas o manuales, …)</t>
  </si>
  <si>
    <t>Aceites minerales: Ley francesa No. 2020-105</t>
  </si>
  <si>
    <t>Bosch Ferramentas Elétricas não aceita isenções da RoHS</t>
  </si>
  <si>
    <t>Chumbo
Bosch Ferramentas Elétricas não aceita isenções da RoHS</t>
  </si>
  <si>
    <t>Cádmio
Bosch Ferramentas Elétricas não aceita isenções da RoHS</t>
  </si>
  <si>
    <t>Tintas de impressão à base de óleo mineral, por ex. para:
material de embalagem, manuais, catálogos, materiais publicitários, etc.</t>
  </si>
  <si>
    <t>É ou contém material de embalagem impresso ou manual impresso? (por exemplo, capa de papelão, bolsa, etiquetas ou manuais, …)</t>
  </si>
  <si>
    <t>Óleos minerais: Lei francesa nº 2020-105</t>
  </si>
  <si>
    <t>Blei
RoHS Ausnahmen werden bei Bosch Power Tools nicht akzeptiert</t>
  </si>
  <si>
    <t>Lead
Bosch Power Tools will not accept RoHS exemptions</t>
  </si>
  <si>
    <t>Cadmium
RoHS Ausnahmen werden bei Bosch Power Tools nicht akzeptiert</t>
  </si>
  <si>
    <t>Cadmium 
Bosch Power Tools will not accept RoHS exemptions</t>
  </si>
  <si>
    <t xml:space="preserve">Bosch PT strives towards SVHC-free products and spare parts and takes its suppliers into responsibility to substitute any SVHC substance if feasibility is given.
By signing the declaration the supplier hereby confirms the absence of any as REACH SVHC listed substance over the threshold of 0,1 mass%, unless declared in following table.
The supplier is obliged to track the SVHC candidate list regularly (e.g. on ECHA homepage) and to inform Bosch purchasing contact immediately if they have information that any substance stated in SVHC candidate list may be included in supplied material (&gt;0,1 mass%). </t>
  </si>
  <si>
    <t>Bosch PT strebt SVHC-freie Produkte und Ersatzteile an und nimmt seine Lieferanten in die Verantwortung, allfällige SVHC Substanzen zu ersetzen, wenn die Machbarkeit gegeben ist.
Durch die Unterschrift auf dieser Deklaration bestätigt der Lieferant hiermit, dass keine als SVHC gelistete Substanz über dem Grenzwert von 0,1 Massen-% enthalten ist, ausser sie ist in der folgenden Tabelle deklariert. Der Lieferant ist verpflichtet, die SVHC-Kandidatenliste regelmäßig zu verfolgen (z.B. auf der ECHA-Homepage) und den Bosch-Einkaufskontakt unverzüglich zu informieren, wenn er Informationen erhält, dass ein in der SVHC-Kandidatenliste genannter Stoff in den gelieferten Materialien enthalten sein kann ( ≥ 0,1 %).</t>
  </si>
  <si>
    <t>Legal duty to declare SVHC substances</t>
  </si>
  <si>
    <t>Reference: REACH 1907/2006, article 33</t>
  </si>
  <si>
    <t>Gesetzliche Deklarationspflicht SVHC Substanzen</t>
  </si>
  <si>
    <t>Referenz: REACH 1907/2006, Artikel 33</t>
  </si>
  <si>
    <t>RoHS Exemptions</t>
  </si>
  <si>
    <t>RoHS Ausnahmen</t>
  </si>
  <si>
    <t>Exenciones de RoHS</t>
  </si>
  <si>
    <t>Exceções de RoHS:</t>
  </si>
  <si>
    <t>Исключения по RoHS</t>
  </si>
  <si>
    <t>RoHS 豁免</t>
  </si>
  <si>
    <t xml:space="preserve">All exceptions listed under RoHS must be observed. Below only those are listed which are of the greatest importance for Power Tools. If another RoHS exception is used, this must also be noted above. </t>
  </si>
  <si>
    <t xml:space="preserve">Alle unter RoHS gelisteten Ausnahmen sind zu beachten. Untenstehend sind nur diese gelistet, welche für Power Tools die größte Bedeutung haben. Wird von einer anderen RoHS-Ausnahme Gebrauch gemacht muss auch diese obenstehend vermerkt werden. </t>
  </si>
  <si>
    <t>Se deben observar todas las excepciones enumeradas en RoHS. A continuación solo se enumeran los que son de mayor importancia para Power Tools. Si se utiliza otra excepción de RoHS, esto también debe indicarse anteriormente.</t>
  </si>
  <si>
    <t xml:space="preserve">Todas as exceções listadas em RoHS devem ser observadas. Abaixo os listados que são da </t>
  </si>
  <si>
    <t xml:space="preserve">Все исключения, перечисленные в RoHS, должны соблюдаться. Ниже перечислены только те, которые имеют наибольшее значение для PT. Если используется другое исключение из RoHS, это также должно быть отмечено выше. </t>
  </si>
  <si>
    <t>必须遵从RoHS中所列出的所有豁免。以下所列出的清单对于电动工具来说是非常重要的。如有别的RoHS豁免在使用,那么这个豁免也必须要遵守。</t>
  </si>
  <si>
    <t>RoHS ANNEX III: Applications exempted from the restriction in Article 4(1)</t>
  </si>
  <si>
    <t>RoHS ANNEX III: Anwendungen ausgenommen von der Restriktion in Artikel 4(1)</t>
  </si>
  <si>
    <t>RoHS ANEXO III: Solicitudes exentas de la restricción del Artículo 4 (1)</t>
  </si>
  <si>
    <t>RoHS Anexo III: Pedidos isentos da restrição prevista no artigo 4(1)</t>
  </si>
  <si>
    <t>ROHS ПРИЛОЖЕНИЕ III: Освобождение от ограничения в соответствии со Статьей 4(1)</t>
  </si>
  <si>
    <t>RoHS 附件3：可以豁免适用于第4（1）款的管制范围</t>
  </si>
  <si>
    <t>6a. Blei als ein Legierungselement in Stahl für Bearbeitungszwecke und in galvanisiertem Stahl bis zu 0,35 Massen-%</t>
  </si>
  <si>
    <t>6a. Lead as an alloying element in steel for machining purposes and in galvanised steel containing up to 0,35 % lead by weight</t>
  </si>
  <si>
    <t xml:space="preserve">6a. Plomo como elemento de aleación en acero para mecanizado y en acero galvanizado que contenga hasta un 0,35% en peso de plomo </t>
  </si>
  <si>
    <t>6a. Chumbo como elemento de liga em aço para fins de usinagem e em aço galvanizado contendo até 0,35% de chumbo em peso</t>
  </si>
  <si>
    <t>6a. Свинец как легирующий элемент в стали для целей механической обработки и в оцинкованной стали, содержащей до 0,35 % свинца по весу</t>
  </si>
  <si>
    <t>6a. 铅作为一种合金元素用于机械加工钢材和镀锌钢中，其重量百分比含量小于0.35%</t>
  </si>
  <si>
    <t>6b. Blei als ein Legierungselement in Aluminium bis zu 0,4 Massen-%</t>
  </si>
  <si>
    <t>6b. Lead as an alloying element in aluminium containing up to 0,4 % lead by weight</t>
  </si>
  <si>
    <t xml:space="preserve">6b. Plomo como elemento de aleación en aluminio que contiene hasta un 0,4% en peso de plomo </t>
  </si>
  <si>
    <t>6b. Chumbo como elemento de liga em alumínio contendo até 0,4% de chumbo em peso</t>
  </si>
  <si>
    <t>6b. Свинец как легирующий элемент в алюминии, содержащем до 0,4 % свинца по весу</t>
  </si>
  <si>
    <t>6b. 铅作为一种合金元素用于铝材中，其重量百分比含量小于0.4%</t>
  </si>
  <si>
    <t>6c. Kupferlegierungen welche bis zu 4 Massen-% Blei beinhalten</t>
  </si>
  <si>
    <t>6c. Copper alloy containing up to 4 % lead by weight</t>
  </si>
  <si>
    <t xml:space="preserve">6c. Aleación de cobre que contiene hasta un 4% de plomo en peso </t>
  </si>
  <si>
    <t>6c. Liga de cobre contendo até 4% de chumbo em peso</t>
  </si>
  <si>
    <t>6c. Медный сплав, содержащий до 4 % свинца по весу</t>
  </si>
  <si>
    <t>6c. 铅在铜合金中的重量百分比含量小于4%。</t>
  </si>
  <si>
    <t>7a. Blei in Hochtemperatur Lot (z.B. Blei basierte Legierungen beinhalten Blei mit 85 Massen-% oder mehr)</t>
  </si>
  <si>
    <t>7a. Lead in high melting temperature type solders (i.e. lead-based alloys containing 85 % by weight or more lead)</t>
  </si>
  <si>
    <t>7a. Plomo en soldaduras de alta temperatura de fusión (es decir, aleaciones a base de plomo que contienen 85% en peso o más de plomo)</t>
  </si>
  <si>
    <t>7a. Chumbo em soldas do tipo de alta temperatura de fusão (ou seja, ligas à base de chumbo contendo 85% ou mais em peso de chumbo)</t>
  </si>
  <si>
    <t xml:space="preserve">7a. Свинец в припоях с высокой температурой плавления (т.е. сплавы на основе свинца, содержащие 85% по весу или более свинца) </t>
  </si>
  <si>
    <t>7a. 铅用于高熔温性焊料（例如：铅基合金中铅的重量百分比含量达85%或以上）</t>
  </si>
  <si>
    <t>8b. Cadmium und seine Verbindungen in elektrischen Kontakten</t>
  </si>
  <si>
    <t>8b. Cadmium and its compounds in electrical contacts</t>
  </si>
  <si>
    <t xml:space="preserve">8b. Cadmio y sus compuestos en contactos eléctricos. </t>
  </si>
  <si>
    <t>8b. Cádmio e seus compostos em contatos elétricos</t>
  </si>
  <si>
    <t xml:space="preserve">8b. Кадмий и его соединения в электрических контактах  </t>
  </si>
  <si>
    <t>8b. 镉及其化合物用于电触头中</t>
  </si>
  <si>
    <t>MOAH mit 1-7 aromatischen Ringen in Druckfarben</t>
  </si>
  <si>
    <t>MOAH mit 3-7 aromatischen Ringen in Druckfarben</t>
  </si>
  <si>
    <t>MOSH mit 16-35 Kohlenstoffatomen in Druckfarben</t>
  </si>
  <si>
    <t>MOAH with 1-7 aromatic rings in printing ink</t>
  </si>
  <si>
    <t>MOAH with 3-7 aromatic rings in printing ink</t>
  </si>
  <si>
    <t>MOSH with 16-35 carbon atoms in printing ink</t>
  </si>
  <si>
    <t>MOAH con 1-7 anillos aromáticos en tinta de imprenta</t>
  </si>
  <si>
    <t>MOAH con 3-7 anillos aromáticos en tinta de imprenta</t>
  </si>
  <si>
    <t>MOSH con 16-35 átomos de carbono en tinta de impresión</t>
  </si>
  <si>
    <t>Bosch PT se esfuerza por obtener productos y piezas de repuesto sin SVHC y asume la responsabilidad de sus proveedores de sustituir cualquier sustancia SVHC si se da la viabilidad.
Al firmar la declaración, el proveedor confirma la ausencia de cualquier sustancia incluida en REACH SVHC por encima del limite de 0,1% en masa, a menos que se declare en la siguiente tabla.
El proveedor está obligado a realizar un seguimiento regular de la lista de candidatos SVHC (p. ej., en la página de internet de la ECHA) y a informar inmediatamente al contacto de compras de Bosch si tiene información de que alguna sustancia incluida en la lista de candidatos SVHC puede incluirse en el material suministrado (&gt;0,1 % en masa).</t>
  </si>
  <si>
    <t>Obligación legal de declarar sustancias SVHC</t>
  </si>
  <si>
    <t>Referencia: REACH 1907/2006, artículo 33</t>
  </si>
  <si>
    <t>MOAH c 1-7 ароматическими кольцами в типографской краске</t>
  </si>
  <si>
    <t>MOAH c 3-7 ароматическими кольцами в типографской краске</t>
  </si>
  <si>
    <t>MOAH c 16-35 атомами углерода в типографской краске</t>
  </si>
  <si>
    <t>Bosch PT стремится к производству продуктов и запасных частей, не содержащих SVHC, и берет на себя ответственность за замену любого вещества, содержащего SVHC, при наличии возможности.
Подписывая декларацию, поставщик настоящим подтверждает отсутствие какого-либо вещества, включенного в список as REACH SVHC, превышающего порог в 0,1 мас.%, если только это не указано в следующей таблице.
Поставщик обязан регулярно отслеживать список кандидатов SVHC (например, на домашней странице ECHA) и немедленно сообщать контактному лицу Bosch по закупкам, если у него есть информация о том, что какое-либо вещество, указанное в списке кандидатов SVHC, может быть включено в поставляемый материал (&gt;0,1 мас.%).</t>
  </si>
  <si>
    <t>Юридическая обязанность декларировать вещества SVHC</t>
  </si>
  <si>
    <t>Ссылка: REACH 1907/2006, статья 33</t>
  </si>
  <si>
    <t>MOAH com 1-7 anéis aromáticos em tinta de impressão</t>
  </si>
  <si>
    <t>MOAH com 3-7 anéis aromáticos em tinta de impressão</t>
  </si>
  <si>
    <t>MOSH com 16-35 átomos de carbono em tinta de impressão</t>
  </si>
  <si>
    <t>A Bosch PT esforça-se por produtos e peças sobressalentes sem SVHC e responsabiliza os seus fornecedores pela substituição de qualquer substância SVHC se for viável.
Ao assinar a declaração, o fornecedor confirma a ausência de qualquer substância listada no REACH SVHC acima do limite de 0,1% em massa, a menos que declarado na tabela a seguir.
O fornecedor é obrigado a rastrear a lista de candidatos a SVHC regularmente (por exemplo, na página inicial da ECHA) e a informar o contato de compras da Bosch imediatamente se tiver informações de que qualquer substância indicada na lista de candidatos a SVHC pode ser incluída no material fornecido (&gt;0,1% em massa) .</t>
  </si>
  <si>
    <t>Dever legal de declarar substâncias SVHC</t>
  </si>
  <si>
    <t>Referência: REACH 1907/2006, artigo 33.º</t>
  </si>
  <si>
    <t>油墨中的MOAH含有1-7个芳香烃环</t>
  </si>
  <si>
    <t>油墨中的MOAH含有3-7个芳香烃环</t>
  </si>
  <si>
    <t>油墨中的MOAH含有16-35个芳香烃环</t>
  </si>
  <si>
    <t>博世PT 致力于生产不含SVHC的产品及备件，在可行性允许的条件下要求供应商采用可替代SVHC物质， 并将其纳入到供应商的职责中。
除非下表中另有声明，否则供应商在签署声明时特此确认 SVHC 所列物质中没有达到 0.1 质量 % 阈值的物质。
供应商有义务定期跟踪SVHC候选清单（例如：在ECHA主页）如果有信息表明 SVHC 候选列表中所述的任何物质可能包含在供应商所提供的材料中 (&gt; 0.1 质量 %)，请立即通知博世采购联系人。</t>
  </si>
  <si>
    <t xml:space="preserve">法定义务申报SVHC物质 </t>
  </si>
  <si>
    <t>参考： REACH 1907/2006, 条款33</t>
  </si>
  <si>
    <t>Current ID (Annex III)</t>
  </si>
  <si>
    <t>New ID (Proposal by Oekoinstitute)</t>
  </si>
  <si>
    <t>6(b)-I</t>
  </si>
  <si>
    <t>6(b)-III</t>
  </si>
  <si>
    <t>Lead as an alloying element in aluminium casting alloys containing up to 0,3% lead by weight provided it stems from lead-bearing aluminium scrap recycling.</t>
  </si>
  <si>
    <t>6(a)-I</t>
  </si>
  <si>
    <t>6(a)-II</t>
  </si>
  <si>
    <t>Lead as an alloying element in batch hot dip galvanised steel components containing up to 0,2 % lead by weight.</t>
  </si>
  <si>
    <t>6(c)</t>
  </si>
  <si>
    <t xml:space="preserve">7(a) </t>
  </si>
  <si>
    <t>Lead in high melting temperature type solders (i.e., lead-based alloys containing 85 % by weight or more lead) when used for the following applications (excludes those in the scope of exemption 24)
I) for internal interconnections for attaching die, or other components along with a die in semiconductor assembly with steady state or transient/impulse currents of 0.1 A or greater or blocking voltages beyond 10 V, or die edge sizes larger than 0.3 mm x 0.3 mm
II) for integral (meaning internal and external) connections of die attach in electrical and electronic components, if the thermal conductivity of the cured/sintered die-attach material is &gt;35W/(m*K) AND the electrical conductivity of the cured/sintered die-attach material shall be &gt;4.7MS/m AND solidus melting temperature has to be above 260°C
III) In first level solder joints (internal or integral connections - meaning internal and external) for manufacturing components so that subsequent mounting of electronic components onto subassemblies (i.e., modules or sub-circuit boards or substrates or point to point soldering) with a secondary solder does not reflow the first level solder. This item excludes die attach applications and hermetic sealings
IV) In second level solder joints for the attachment of components to printed circuit board or lead frames:
1. in solder balls for the attachment of ceramic ball-grid-array (BGA)
2. in high temperature plastic overmouldings (&gt; 220 °C)
V) as a hermetic sealing material between:
1. a ceramic package or plug and a metal case,
2. component terminations and an internal sub-part
VI) for establishing electrical connections between lamp components in incandescent reflector lamps for infrared heating or high intensity discharge lamps or oven lamps
VII) for audio transducers where the peak operating temperature exceeds 200°C</t>
  </si>
  <si>
    <t>7(c)-I</t>
  </si>
  <si>
    <t>7(c)-V</t>
  </si>
  <si>
    <t>Electrical and electronic components containing lead in a glass or glass matrix compound that fulfils the following functions:
1) protection and electrical insulation in glass beads of high voltage diodes and glass layers for wafer on the basis of a lead-zinc-borate or a lead-silica-borate glass body,*
2) for hermetic sealings between ceramic, metal and/or glass parts
3) for bonding purposes in a process parameter window for &lt; 500°C combined with a viscosity of 1013,3 dPas (so called “glass-transition temperature”)
4) used as resistance materials such as ink, with a resistivity range from 1 Ohms/square to 1 Mega Ohms/square, excluding trimmer potentiometers**
5) used in chemically modified glass surfaces for Microchannel Plates (MCPs), Channel Electron Multipliers (CEMs) and Resistive Glass Products (RGPs).</t>
  </si>
  <si>
    <t>7(c)-VI</t>
  </si>
  <si>
    <t xml:space="preserve">Electrical and electronic components containing lead in a ceramic that fulfils the following functions (excluding items covered under item 7(c)-II, 7(c)-III and 7(c)-IV of this annex): 
1. piezoelectric lead zirconium titanate (PZT) ceramics
2. providing ceramics with a positive temperature coefficient (PTC) </t>
  </si>
  <si>
    <t>7(c)-II</t>
  </si>
  <si>
    <t xml:space="preserve">Lead in dielectric ceramic in capacitors for a rated voltage of 125 V AC or 250 V DC or higher </t>
  </si>
  <si>
    <t>8(b)-I</t>
  </si>
  <si>
    <t>Cadmium and its compounds in electrical contacts of
- AC switches rated at:
- 10 A and more at 250 V AC and more, or
- 15 A and more at 125 V AC and more,
- DC switches rated at 25 A and more at 18 V DC and more.</t>
  </si>
  <si>
    <t>Claimed exemption*</t>
  </si>
  <si>
    <t>MOSH / MOAH added, SVHC substance managament and RoHS exemptions updated</t>
  </si>
  <si>
    <t>6(c) (Lead in copper)</t>
  </si>
  <si>
    <t>7(a) (Lead in eletrical and electronic parts)</t>
  </si>
  <si>
    <t>7(c)-I / 7(c)-V (Lead in electrical and electronic parts)</t>
  </si>
  <si>
    <t>7(c)-I / 7(c)-VI (Lead in electrical and electronic parts)</t>
  </si>
  <si>
    <t>Table below: Current exemptions (Current ID) and future exemptions (new ID and new description) as proposed by Oekoinstitute.</t>
  </si>
  <si>
    <t>Proposal for Lead:</t>
  </si>
  <si>
    <t>https://rohs.exemptions.oeko.info/index.php?id=127, 17.02.2022</t>
  </si>
  <si>
    <t>Proposal for Cadmium:</t>
  </si>
  <si>
    <t>https://rohs.biois.eu/RoHS_Pack-23_Report_Final_20221220.pdf</t>
  </si>
  <si>
    <t>Category</t>
  </si>
  <si>
    <t>New description (Proposal by Oekoinstitute)</t>
  </si>
  <si>
    <r>
      <rPr>
        <b/>
        <sz val="10"/>
        <rFont val="Bosch Office Sans"/>
      </rPr>
      <t>Lead</t>
    </r>
    <r>
      <rPr>
        <sz val="10"/>
        <rFont val="Bosch Office Sans"/>
      </rPr>
      <t xml:space="preserve"> in batch hot dip galvanised steel components</t>
    </r>
  </si>
  <si>
    <r>
      <rPr>
        <b/>
        <sz val="10"/>
        <rFont val="Bosch Office Sans"/>
      </rPr>
      <t>Lead</t>
    </r>
    <r>
      <rPr>
        <sz val="10"/>
        <rFont val="Bosch Office Sans"/>
      </rPr>
      <t xml:space="preserve"> in aluminium scrap recycling</t>
    </r>
  </si>
  <si>
    <r>
      <rPr>
        <b/>
        <sz val="10"/>
        <rFont val="Bosch Office Sans"/>
      </rPr>
      <t>Lead</t>
    </r>
    <r>
      <rPr>
        <sz val="10"/>
        <rFont val="Bosch Office Sans"/>
      </rPr>
      <t xml:space="preserve"> in copper</t>
    </r>
  </si>
  <si>
    <r>
      <rPr>
        <b/>
        <sz val="10"/>
        <rFont val="Bosch Office Sans"/>
      </rPr>
      <t xml:space="preserve">Lead </t>
    </r>
    <r>
      <rPr>
        <sz val="10"/>
        <rFont val="Bosch Office Sans"/>
      </rPr>
      <t>in eletrical and electronic parts</t>
    </r>
  </si>
  <si>
    <r>
      <rPr>
        <b/>
        <sz val="10"/>
        <rFont val="Bosch Office Sans"/>
      </rPr>
      <t>Cadmium</t>
    </r>
    <r>
      <rPr>
        <sz val="10"/>
        <rFont val="Bosch Office Sans"/>
      </rPr>
      <t xml:space="preserve"> in switches</t>
    </r>
  </si>
  <si>
    <t>Ruoff Sarah Jennifer (PT/PUQ),
Bohn Regine (PT/PUQ)</t>
  </si>
  <si>
    <t xml:space="preserve">Bosch Power Tools only allows the usage of Lead &lt;0,1% and Cadmium &lt;0,01%. </t>
  </si>
  <si>
    <r>
      <t xml:space="preserve">Copper alloy containing up to 4 % lead by weight.  </t>
    </r>
    <r>
      <rPr>
        <b/>
        <i/>
        <sz val="10"/>
        <rFont val="Bosch Office Sans"/>
      </rPr>
      <t>(No change to current exemption)</t>
    </r>
  </si>
  <si>
    <t>Ausnahme in Anspruch genommen? Wenn ja, welche? *</t>
  </si>
  <si>
    <t>Exemption claimed? If so, which one? *</t>
  </si>
  <si>
    <t>¿Excepción solicitada? ¿Si es así, cual? *</t>
  </si>
  <si>
    <t>Exceção reivindicada? Se sim, qual? *</t>
  </si>
  <si>
    <t>Исключение согласовано? Если да, какое именно? *</t>
  </si>
  <si>
    <t>豁免申求？如果有，哪一个？*</t>
  </si>
  <si>
    <t>Kommentar</t>
  </si>
  <si>
    <t>Comment</t>
  </si>
  <si>
    <t>Comentario</t>
  </si>
  <si>
    <t>Comentários</t>
  </si>
  <si>
    <t>Комментарий</t>
  </si>
  <si>
    <t>说明</t>
  </si>
  <si>
    <t>8(b)-III</t>
  </si>
  <si>
    <t>7(c)-II (Lead in electrical and electronic parts)</t>
  </si>
  <si>
    <t>8(b)-I / 8(b)-III (Cadmium in switches)</t>
  </si>
  <si>
    <t>GS</t>
  </si>
  <si>
    <t>POP</t>
  </si>
  <si>
    <t>Persistent organic pollutants</t>
  </si>
  <si>
    <t>PFAS</t>
  </si>
  <si>
    <t>applicable</t>
  </si>
  <si>
    <t>not applicable</t>
  </si>
  <si>
    <t>EC packaging regulation</t>
  </si>
  <si>
    <t>Battery regulation</t>
  </si>
  <si>
    <t>TSCA regulation</t>
  </si>
  <si>
    <t>MOSH &amp; MOAH regulation</t>
  </si>
  <si>
    <t>X</t>
  </si>
  <si>
    <t>Applicable?</t>
  </si>
  <si>
    <t>Required test report</t>
  </si>
  <si>
    <t>Test report attached?</t>
  </si>
  <si>
    <t>Based on the material commodity of the part / product, some specific regulations may apply:</t>
  </si>
  <si>
    <t>No.</t>
  </si>
  <si>
    <t>Question</t>
  </si>
  <si>
    <t>Supplier Answer</t>
  </si>
  <si>
    <t>Impact onto regulation scope</t>
  </si>
  <si>
    <t>Selection of Risk Material</t>
  </si>
  <si>
    <t>Identification and Description of Material</t>
  </si>
  <si>
    <t>Bosch Power Tools N2580:</t>
  </si>
  <si>
    <t xml:space="preserve">Select Language:   </t>
  </si>
  <si>
    <t>Declaration of Conformity</t>
  </si>
  <si>
    <t>Determination of applicable regulations</t>
  </si>
  <si>
    <t>1. Choose your prefered language from the drop down</t>
  </si>
  <si>
    <t>3. Fill the following cells completely to define the material - 2nd: Supplier duty</t>
  </si>
  <si>
    <t>Yellow cells =</t>
  </si>
  <si>
    <t>to be filled by supplier</t>
  </si>
  <si>
    <t>RoHS regulation</t>
  </si>
  <si>
    <t>Soft plastics &amp; PVC</t>
  </si>
  <si>
    <t>Flame retardant plastics</t>
  </si>
  <si>
    <t>GS regulation AfPS GS 2019:01 PAK</t>
  </si>
  <si>
    <t>REACH Annex XIV &amp; XVII</t>
  </si>
  <si>
    <t>Is it foreseen for the use in/on a electronic or electronical product (e.g. in a Bosch Power Tool)? Default Setting: Yes</t>
  </si>
  <si>
    <t>Content:</t>
  </si>
  <si>
    <t>1.) How to fill the supplier declaration N2580-PT</t>
  </si>
  <si>
    <t>2.) N2580-PT Test Report requirements</t>
  </si>
  <si>
    <t>In case the product / material contains a so called risk material (selection see tab "Cover_Sheet"), then beside the declaration also a test report as evidence of absence of regulated substances is required.</t>
  </si>
  <si>
    <t>Separate tab for POP created, tab Material deleted and integrated into Cover Sheet</t>
  </si>
  <si>
    <t>V2.6</t>
  </si>
  <si>
    <t>Ruoff Sarah Jennifer (PT/PUQ),
Bernhard Roth (PT-AC/PUQ)</t>
  </si>
  <si>
    <t>Following test procedures should be applied when submitting a test report:</t>
  </si>
  <si>
    <t>Help</t>
  </si>
  <si>
    <t>Inhalt:</t>
  </si>
  <si>
    <t>2.) N2580-PT Test Report Anforderungen</t>
  </si>
  <si>
    <t>Activate the checkbox in the first column. In case of a risk material, inform whether you have added the mandatory test report and mention the report number as reference.</t>
  </si>
  <si>
    <t>1. Wählen Sie die gewünschte Sprache vom Dropdown</t>
  </si>
  <si>
    <t>3. Füllen Sie die folgenden Spalte vollständig, um das Material zu definieren - 2. Lieferanten Pflicht:</t>
  </si>
  <si>
    <t>Clicken Sie auf die Checkboxen in der ersten Spalte. Im falle eines Risiko Materials, informieren Sie, ob Sie den notwendigen Test report beigelegt haben und halten Sie die Referenznummer fest.</t>
  </si>
  <si>
    <t>Falls das Produkt / Material ein sogenanntes Risiko-Material enthält (Auswahl siehe "Deckblatt"), dann ist zusätzlich zur Deklaration auch ein Test-Report als Nachweis erforderlich, dass keine regulierten Substanzen vorhanden sind.</t>
  </si>
  <si>
    <t>Folgende Test Verfahren sollten im Falle eines Test-Reports angewendet werden:</t>
  </si>
  <si>
    <t>Gelbe Zellen =</t>
  </si>
  <si>
    <t>vom Lieferanten auszufüllen</t>
  </si>
  <si>
    <t>Sprachauswahl:</t>
  </si>
  <si>
    <t>Materialidentifikation und Beschreibung:</t>
  </si>
  <si>
    <t>Auswahl der Risikomaterialien</t>
  </si>
  <si>
    <t>Risikomaterialien bedingen spezielle Aufmerksamkeit: Falls sie Bestandteil sind, ist die Abwesenheit von regulierten Substanzen mittels einem Test Report nachzuweisen. Anforderungen sind im Register "Help" ersichtlich.</t>
  </si>
  <si>
    <t>Risk Material require special attention: if they are part of the content, the absence of regulated substances has to be proven by a test report. Requirements are explained in tab "Help".</t>
  </si>
  <si>
    <t>Enthalten?</t>
  </si>
  <si>
    <t>Benötigter Test Report</t>
  </si>
  <si>
    <t>Test Report beigefügt?</t>
  </si>
  <si>
    <t>Report Number</t>
  </si>
  <si>
    <t>Report Nummer</t>
  </si>
  <si>
    <t>Weichkunststoffe und PVC</t>
  </si>
  <si>
    <t>Kunststoff mit Flammschutz</t>
  </si>
  <si>
    <t>Test report mandatory onto PAH</t>
  </si>
  <si>
    <t>Test report mandatory onto brominated flame retardants</t>
  </si>
  <si>
    <t>Test report mandatory onto heavy metals</t>
  </si>
  <si>
    <t>Test report mandatory onto textiles for end users and SCCP</t>
  </si>
  <si>
    <t>Test Report auf PAK notwendig</t>
  </si>
  <si>
    <t>Test Report auf bromierte Flammschutzmittel notwendig</t>
  </si>
  <si>
    <t>Test Report auf Schwermetalle notwendig</t>
  </si>
  <si>
    <t>Test Report auf Textilien für Endkunde und SCCP notwendig</t>
  </si>
  <si>
    <t>Festlegung der notwendigen Regulierungen</t>
  </si>
  <si>
    <t>Basierend auf der Materialart des Artikels / Produktes, können spezifische Regulierungen erforderlich sein:</t>
  </si>
  <si>
    <t>Frage</t>
  </si>
  <si>
    <t>Lieferanten Antwort</t>
  </si>
  <si>
    <t>Auswirkungen auf zutreffende Regulierungen</t>
  </si>
  <si>
    <t>Wird es in/auf einem elektrischen oder elektronischen Produkt (z.B. Bosch Elektrowerkzeug) verwendet? Standard-Auswahl: Ja</t>
  </si>
  <si>
    <t>Konformitätsdeklaration</t>
  </si>
  <si>
    <t>Limit value [mg/kg]</t>
  </si>
  <si>
    <t>Grenzwert [mg/kg]</t>
  </si>
  <si>
    <t>&lt; 0.5</t>
  </si>
  <si>
    <t>Sum &lt; 10</t>
  </si>
  <si>
    <t>&lt; 2</t>
  </si>
  <si>
    <t>Bosch Elektrowerkzeuge erlaubt die Verwendung von Blei ausschliesslich &lt;0,1% und von Cadmium &lt;0,01%.</t>
  </si>
  <si>
    <t>* = By technical necessity, Bosch Power Tools accepts exemptions in the table below. 
Please indicate which exemption you are using by choosing it in the drop down above. If a different exemption may apply please inform your Bosch contact person immediately.</t>
  </si>
  <si>
    <t>* = bei technischer Notwendigkeit erlaubt Bosch Elektrowerkzeuge die Ausnahmen in folgender Tabelle. Bitte führen Sie die angewandte Ausnahme auf, in dem Sie diese vom Drop Down auswählen. Falls eine andere Ausnahme angewendet wird, informieren Sie bitte umgehend ihren Kontakt bei Bosch.</t>
  </si>
  <si>
    <t>No, the North American market will not be excluded as sales area.</t>
  </si>
  <si>
    <t>Nein, der Nordamerikanische Markt wid nicht als Verkaufsgebiet ausgeschlossen.</t>
  </si>
  <si>
    <t>No, el mercado norteamericano no quedará excluido como zona de ventas.</t>
  </si>
  <si>
    <t>Contenido:</t>
  </si>
  <si>
    <t>1.) Cómo llenar la declaración de proveedor N2580-PT</t>
  </si>
  <si>
    <t>2.) Requisitos del Reporte de Prueba del N2580-PT</t>
  </si>
  <si>
    <t>1. Elija su idioma preferido en el menú desplegable</t>
  </si>
  <si>
    <t>3. Llene completamente las siguientes celdas para definir el material - 2do: Responsabilidad del proveedor</t>
  </si>
  <si>
    <t>Active la casilla de verificación en la primera columna. En caso de ser un material de riesgo, informar si ha agregado el Reporte de Prueba obligatorio y mencionar el número de Reporte como referencia.</t>
  </si>
  <si>
    <t>Si el producto/material contiene el llamado material de riesgo (consulte la “hoja de portada” para la selección), además de la declaración, también se requiere un Reporte de prueba como evidencia de que no hay sustancias reguladas presentes.</t>
  </si>
  <si>
    <t>Se deben aplicar los siguientes procedimientos de prueba al enviar un Reporte de Prueba:</t>
  </si>
  <si>
    <t>Celdas amarillas =</t>
  </si>
  <si>
    <t>Para ser llenado por el proveedor</t>
  </si>
  <si>
    <t>Seleccione el idioma:</t>
  </si>
  <si>
    <t>Identificación y descripción del material</t>
  </si>
  <si>
    <t>Selección de material de riesgo</t>
  </si>
  <si>
    <t>Los materiales de riesgo requieren atención especial: si forman parte del contenido, la ausencia de sustancias reguladas se debe demostrar mediante un Reporte de Prueba. Los requisitos se explican en la pestaña "Ayuda".</t>
  </si>
  <si>
    <t>¿Aplicable?</t>
  </si>
  <si>
    <t>Reporte de prueba requerido</t>
  </si>
  <si>
    <t>¿Se adjunta informe de prueba?</t>
  </si>
  <si>
    <t>Numero de reporte</t>
  </si>
  <si>
    <t>Plásticos blandos y PVC</t>
  </si>
  <si>
    <t>Plásticos retardantes de flama</t>
  </si>
  <si>
    <t>Es obligatorio el Reporte de prueba de PAH.</t>
  </si>
  <si>
    <t>Es obligatorio el Reporte de Prueba de los retardantes de flama bromados</t>
  </si>
  <si>
    <t>Es obligatorio el Reporte de Pruebas sobre metales pesados</t>
  </si>
  <si>
    <t>Es obligatorio el Reporte para textiles de usuario final y SCCP</t>
  </si>
  <si>
    <t>Determinación de regulaciones aplicables</t>
  </si>
  <si>
    <t>Según el tipo de material del artículo/producto, es posible que se requieran regulaciones específicas:</t>
  </si>
  <si>
    <t>Pregunta</t>
  </si>
  <si>
    <t>Respuesta del proveedor</t>
  </si>
  <si>
    <t>Impacto en el alcance de la regulación</t>
  </si>
  <si>
    <t>¿Se utiliza en o sobre un producto electrónico o electrónico (por ejemplo, en una herramienta eléctrica Bosch)? Selección predeterminada: Sí</t>
  </si>
  <si>
    <t>Declaración de conformidad</t>
  </si>
  <si>
    <t>Valor límite [mg/kg]</t>
  </si>
  <si>
    <t>Bosch Power Tools solo permite el uso de Plomo &lt;0,1% y Cadmio &lt;0,01%.</t>
  </si>
  <si>
    <t>* = si es técnicamente necesario, Bosch Power Tools permite las excepciones en la siguiente tabla. Enumere la excepción aplicada seleccionándola en el menú desplegable. Si se aplica otra excepción, informe inmediatamente a su contacto de Bosch.</t>
  </si>
  <si>
    <t>不，北美市场不会被排除为销售区域</t>
  </si>
  <si>
    <t>内容：</t>
  </si>
  <si>
    <t>1.) 如何填写供应商声明 N2580-PT</t>
  </si>
  <si>
    <t>2.) N2580-PT 测试报告要求</t>
  </si>
  <si>
    <t>1. 从下拉列表中选择您适合的语言</t>
  </si>
  <si>
    <t>3. 完整填写以下单元格以定义物料 - 第二：Supplier duty供应商责任</t>
  </si>
  <si>
    <t>激活第一列中的复选框。 如果是风险材料，请告知您是否添加了强制性测试报告，并提及报告编号作为参考。</t>
  </si>
  <si>
    <t>如果产品 / 材料包含一种所谓的风险材料 (选择请参阅页面 "cover _Sheet") ，则除了声明表外，还需要一份测试报告，以证明没有受管制物质。</t>
  </si>
  <si>
    <t>提交测试报告时应遵循以下测试流程：</t>
  </si>
  <si>
    <t>黄色单元格 =</t>
  </si>
  <si>
    <t>由供应商填写</t>
  </si>
  <si>
    <t>选择语言：</t>
  </si>
  <si>
    <t>物料的标识和描述</t>
  </si>
  <si>
    <t>选择风险材料</t>
  </si>
  <si>
    <t>风险材料需要特别注意：如果它们是内容的一部分，则必须通过测试报告来证明没有受管制物质。 “帮助”页面对要求进行了说明。</t>
  </si>
  <si>
    <t>适用？</t>
  </si>
  <si>
    <t>所需的测试报告</t>
  </si>
  <si>
    <t>测试报告是否已附加？</t>
  </si>
  <si>
    <t>报告编号</t>
  </si>
  <si>
    <t>软塑料和 PVC</t>
  </si>
  <si>
    <t>阻燃塑料</t>
  </si>
  <si>
    <t>PAH必须提供测试报告</t>
  </si>
  <si>
    <t>溴化阻燃剂必须提交测试报告</t>
  </si>
  <si>
    <t>重金属必须提交测试报告</t>
  </si>
  <si>
    <t>最终用户纺织品和 SCCP 必须提供测试报告</t>
  </si>
  <si>
    <t>确定适用的法规</t>
  </si>
  <si>
    <t>根据零件 / 产品的材料，可能会适用某些特定法规：</t>
  </si>
  <si>
    <t>问题</t>
  </si>
  <si>
    <t>供应商答案</t>
  </si>
  <si>
    <t>对监管范围的影响</t>
  </si>
  <si>
    <t>电子或电子产品 (例如博世电动工具) 中是否会被使用？ 默认设置：是</t>
  </si>
  <si>
    <t>一致性声明</t>
  </si>
  <si>
    <t>限值 [mg/kg]</t>
  </si>
  <si>
    <t>博世电动工具只允许使用铅 &lt;0,1% 和镉 &lt;0,01%</t>
  </si>
  <si>
    <t>* = 根据技术需要，博世 Power Tools 接受下表中的豁免。
请在上面的下拉列表中选择您所使用的豁免，以指明您所使用的豁免。 如果可能使用不同的豁免条款，请立即通知博世联系人。</t>
  </si>
  <si>
    <t>Não, o mercado norte-americano não será excluído como área de vendas.</t>
  </si>
  <si>
    <t>Conteúdo:</t>
  </si>
  <si>
    <t>1.) Como preencher a declaração de fornecedor N2580-PT</t>
  </si>
  <si>
    <t>2.) Requisitos do Relatório de Teste N2580-PT</t>
  </si>
  <si>
    <t>1. Escolha seu idioma preferido no menu clicando na seta</t>
  </si>
  <si>
    <t>3. Preencha completamente as seguintes células para definir o material - 2º: responsabilidade do fornecedor</t>
  </si>
  <si>
    <t>Ative a caixa de seleção na primeira coluna. No caso de material de risco, informar se adicionou o relatório de ensaio obrigatório e mencionar o número do relatório como referência.</t>
  </si>
  <si>
    <t>Caso o produto/material contenha o chamado material de risco (seleção consulte a aba "Folha de rosto"), ao lado da declaração também é necessário um relatório de teste como evidência de ausência de substâncias regulamentadas.</t>
  </si>
  <si>
    <t>Os seguintes métodos de teste devem ser aplicados ao enviar um relatório de teste:</t>
  </si>
  <si>
    <t>Células amarelas =</t>
  </si>
  <si>
    <t>a ser preenchido pelo fornecedor</t>
  </si>
  <si>
    <t>Selecione o idioma:</t>
  </si>
  <si>
    <t>Identificação e Descrição do Material</t>
  </si>
  <si>
    <t>Seleção de Material de Risco</t>
  </si>
  <si>
    <t>Os Materiais de Risco requerem atenção especial: caso façam parte do conteúdo, a ausência de substâncias regulamentadas deverá ser comprovada por meio de relatório de ensaio. Os requisitos são explicados na aba "Ajuda".</t>
  </si>
  <si>
    <t>Aplicável?</t>
  </si>
  <si>
    <t>Relatório de teste mandatório</t>
  </si>
  <si>
    <t>Relatório de teste anexado?</t>
  </si>
  <si>
    <t>Número do relatório</t>
  </si>
  <si>
    <t>Plásticos macios e PVC</t>
  </si>
  <si>
    <t>Plásticos retardadores de chama</t>
  </si>
  <si>
    <t>Relatório de teste obrigatório para PAH</t>
  </si>
  <si>
    <t>Relatório de teste obrigatório para retardadores de chama bromados</t>
  </si>
  <si>
    <t>Relatório de teste obrigatório para metais pesados</t>
  </si>
  <si>
    <t>Relatório de teste obrigatório para têxteis de usuário final e para SCCP</t>
  </si>
  <si>
    <t>Determinação dos regulamentos aplicáveis</t>
  </si>
  <si>
    <t>Com base no material da peça/produto, alguns regulamentos específicos podem ser aplicados:</t>
  </si>
  <si>
    <t>Questão</t>
  </si>
  <si>
    <t>Respota do fornecedor</t>
  </si>
  <si>
    <t>Impacto no âmbito da regulamentação</t>
  </si>
  <si>
    <t>Está previsto para utilização em um produto eletrónico ou eletrónico (por exemplo, numa ferramenta elétrica Bosch)? Configuração padrão: Sim</t>
  </si>
  <si>
    <t>Declaração de Conformidade</t>
  </si>
  <si>
    <t>Valor limite [mg/kg]</t>
  </si>
  <si>
    <t>As Ferramentas Elétricas da Bosch permitem apenas o uso de Chumbo &lt;0,1% e Cádmio &lt;0,01%.</t>
  </si>
  <si>
    <t>* = Por necessidade técnica, a Bosch Power Tools aceita isenções na tabela abaixo.
Indique qual isenção você está usando, escolhendo-a no menu suspenso acima. Se for aplicável uma isenção diferente, informe imediatamente o seu contacto da Bosch.</t>
  </si>
  <si>
    <t>1.) Wie die N2580-PT Lieferanten Deklaration auszufüllen ist</t>
  </si>
  <si>
    <t xml:space="preserve">List of substances restricted under Stockholm Convention: </t>
  </si>
  <si>
    <t>V2.7</t>
  </si>
  <si>
    <t>POP tab: EU-POP replaced by Stockholm Convention POP</t>
  </si>
  <si>
    <t>V2.7.1</t>
  </si>
  <si>
    <t>Regine Bohn (PT/PUQ)</t>
  </si>
  <si>
    <t>Technical change of drop down in RoHS-tab</t>
  </si>
  <si>
    <t>6(a)-I / 6(a)-II (Lead in batch hot dip galvanised steel components)</t>
  </si>
  <si>
    <t>6(b)-I / 6(b)-III (Lead in aluminium scrap recycling)</t>
  </si>
  <si>
    <t>Kann das Material / Produkt in den US- oder Kanadischen Markt gelangen?</t>
  </si>
  <si>
    <t>Californa Proposition 65</t>
  </si>
  <si>
    <t>Optional Appendix: Part Numbers</t>
  </si>
  <si>
    <t>Plant</t>
  </si>
  <si>
    <t>Remark</t>
  </si>
  <si>
    <t>This is an optional appendix in case of several part numbers, which do not fit on the available space on the cover sheet.</t>
  </si>
  <si>
    <t>Bosch Part-Number (10-digit)</t>
  </si>
  <si>
    <t>Bosch plant code</t>
  </si>
  <si>
    <t>Part Number</t>
  </si>
  <si>
    <t>The indication of the part number (either on the cover sheet or by this appendix) is always mandatory. All other data (e.g. plant or remarks) are voluntary.</t>
  </si>
  <si>
    <t xml:space="preserve">
Handelt es sich um / beinhaltet es eine Batterie - oder ist es vorgesehen als ein Teil davon?</t>
  </si>
  <si>
    <t>Is it or does it contain a battery - or is it foreseen as a part of a battery?</t>
  </si>
  <si>
    <t xml:space="preserve">Regulation regarding batteries and waste batteries
(EU) 2023/1542
</t>
  </si>
  <si>
    <t>E2024</t>
  </si>
  <si>
    <t>C2024</t>
  </si>
  <si>
    <t>https://eur-lex.europa.eu/eli/reg/2023/1542/oj</t>
  </si>
  <si>
    <t>(EU) 2023/1542*:</t>
  </si>
  <si>
    <t>* = replaces 2006/66/EC</t>
  </si>
  <si>
    <t>(EU) 2023/1542</t>
  </si>
  <si>
    <t>Regulation regarding batteries and waste batteries</t>
  </si>
  <si>
    <t>Supplier Confirmation?</t>
  </si>
  <si>
    <t>= "to declare"</t>
  </si>
  <si>
    <t>= "limited"</t>
  </si>
  <si>
    <t>The regulated substance is limited. It is not allowed to be part of the composition over the given limit.</t>
  </si>
  <si>
    <t>The regulated substance has a duty to declare. If the substance is part of the composition, the value must be declared.</t>
  </si>
  <si>
    <t>Test report mandatory onto plasticizers, PAH and SCCP/MCCP</t>
  </si>
  <si>
    <t>Test Report auf Weichmacher, PAK und SCCP/MCCP notwendig</t>
  </si>
  <si>
    <t>Es obligatorio el Reporte de pruebas de plastificantes, PAH y SCCP/MCCP</t>
  </si>
  <si>
    <t>Relatório de teste obrigatório para plastificantes, PAH e SCCP/MCCP</t>
  </si>
  <si>
    <t>塑化剂， PAH 和 SCCP/MCCP 必须提供测试报告</t>
  </si>
  <si>
    <t>Substances listed in Annex XIV of EU Reach need authorization by ECHA before usage. Those substances are prohibited for Bosch Power Tools and must not be contained in materials delivered to Power Tools - unless, in exeptional cases, if substances from Annex XIV are included, please provide respective authorization number of the substances.</t>
  </si>
  <si>
    <t>Substanzen, die in EU Reach Annex XIV gelistet sind, benötigen vor der Verwendung eine Autorisierung der ECHA. Diese Substanzen sind für Bosch Power Tools verboten und dürfen nicht in gelieferten Teilen oder Produkten an Power Tools enthalten sein - ausser, in speziellen Fällen, wenn Substanzen vom Anhang XIV enthalten sind, geben Sie bitte die Registrierungs-Nummern der Substanzen an.</t>
  </si>
  <si>
    <t>V2.8</t>
  </si>
  <si>
    <t>Mission: Bosch is committed to corporate responsibility, selecting materials free of hazardous substances to protect human health and the environment.</t>
  </si>
  <si>
    <t>In such cases, Bosch suppliers will be asked to submit a new N2580 declaration.</t>
  </si>
  <si>
    <t>Include laboratory testing and consulting costs in your part price offer - Bosch won't cover these separately afterwards.</t>
  </si>
  <si>
    <t>Thank you for your valuable contribution to protect human health and our environment!</t>
  </si>
  <si>
    <t>Support: In case of any questions, please contact your partner in the Bosch purchasing department.</t>
  </si>
  <si>
    <t xml:space="preserve">  US Maine, Public Law c. 477</t>
  </si>
  <si>
    <t xml:space="preserve">  TSCA 8(a)(7)</t>
  </si>
  <si>
    <t>https://www.epa.gov/assessing-and-managing-chemicals-under-tsca/tsca-section-8a7-reporting-and-recordkeeping</t>
  </si>
  <si>
    <t>Link to regulation TSCA Section 8(a)(7):</t>
  </si>
  <si>
    <t>- US State of Maine, Public Law c. 477
- TSCA 8(a)(7)</t>
  </si>
  <si>
    <t>Links to regulation US Maine, Public Law c. 477:</t>
  </si>
  <si>
    <t>Link to substances:</t>
  </si>
  <si>
    <t>https://www.maine.gov/dep/spills/topics/pfas/PFAS-products/index.html</t>
  </si>
  <si>
    <t>https://www.mainelegislature.org/legis/bills/getPDF.asp?paper=SP0610&amp;item=3&amp;snum=131</t>
  </si>
  <si>
    <t>https://www.pops.int/TheConvention/ThePOPs/AllPOPs/tabid/2509/Default.aspx</t>
  </si>
  <si>
    <t>Regulation (EU) 2019/1021 EU POP</t>
  </si>
  <si>
    <t>https://eur-lex.europa.eu/legal-content/EN/TXT/?uri=CELEX%3A02019R1021-20230828</t>
  </si>
  <si>
    <t>All materials delivered to Bosch Power Tools shall comply with the Regulation (EU) 2019/1021 EU POP (POP = Persistent Organic Pollutants). The supplier is obliged to track and to inform Bosch purchasing contact immediately if they receive information that any of the substances stated in the POP Stockholm Convention may be included in supplied material.</t>
  </si>
  <si>
    <t>(EU) 2019/1021</t>
  </si>
  <si>
    <t>https://comptox.epa.gov/dashboard/chemical-lists/PFAS8a7v3</t>
  </si>
  <si>
    <t>In July 2021, Public Law c. 477, an Act To Stop Perfluoroalkyl and Polyfluoroalkyl Substances Pollution (LD 1503, 130th Legislature) was enacted by the US Maine Legislature.
Besides that, TSCA 8(a)(7) the Reporting and Recordkeeping Requirements for Perfluoroalkyl and Polyfluoroalkyl Substances requires companies to report on their use of PFAS in products from any year since 2011.
These laws require manufacturers to report the intentionally added presence of PFAS in their products to the authorities starting November 12, 2024.
Bosch suppliers must inform Bosch about any substances listed in the chemical list of the EPA CompTox Dashboard (link listed below) in a product or spare part or mixture in any concentration.
The supplier is obliged to track the EPA list and to inform Bosch purchasing contact immediately if they receive information that any substance on the EPA list may be included in the supplied material.</t>
  </si>
  <si>
    <t>2. Füllen Sie die folgenden Spalte vollständig, um das Material zu definieren:</t>
  </si>
  <si>
    <t>2. Fill the following cells completely to define the material:</t>
  </si>
  <si>
    <t>Requirement as of 01.01.2023</t>
  </si>
  <si>
    <t>Substance group</t>
  </si>
  <si>
    <t>≤1,0 mass%</t>
  </si>
  <si>
    <t>Requirement as of 01.01.2025</t>
  </si>
  <si>
    <t>Ist es oder beinhaltet es: Öl, Schmiermittel, isolierte Drähte, Kabel, Elektronik, Weichkunststoff, Gummi oder ein mit Flammschutzhemmer behandeltes Kunststoffgranulat?</t>
  </si>
  <si>
    <t>Lieferanten Bestätigung?</t>
  </si>
  <si>
    <t>anwendbar</t>
  </si>
  <si>
    <t>nicht anwendbar</t>
  </si>
  <si>
    <t>Can the material / product enter the US or Canadian market?</t>
  </si>
  <si>
    <t>Yes, please list here --&gt;</t>
  </si>
  <si>
    <t>Ja, folgende --&gt;</t>
  </si>
  <si>
    <t>Sämtliche Materialien, welche an Bosch Power Tools geliefert werden, müssen die Regulierung (EU) 2019/1021 EU POP (POP = Persistent Organic Pollutants) einhalten. Der Lieferant ist verantwortlich, die Substanzen zu überwachen und den Bosch Einkauf umgehend zu informieren, falls er Kenntnisse erhält, dass eine unter POP Stockholm Convention geregelte Substanz Teil vom Material sein könnte.</t>
  </si>
  <si>
    <t>Stockholm Convention Substanz Liste:</t>
  </si>
  <si>
    <t>Im Juli 2021 wurde das Gesetz Public Law c. 477, an Act To Stop Perfluoroalkyl and Polyfluoroalkyl Substances Pollution (LD 1503, 130th Legislature) von dem US Bundesstaat Maine verabschiedet. Zusätzlich fordert TSCA 8(a)87) the Reporting and Recordkeeping Requirements for Perfluoroalkyl and Polyfluoroalkyl Substances von Firmen, dass sie ihre PFAS Verwendung seit 2011 melden. Diese Gesetze fordern Hersteller dazu auf, PFAS, welche sie absichtlich deren Produkten hinzufügen, den Behörden ab 12. November 2024 zu melden. Bosch Lieferanten müssen Bosch über jede Substanz informieren, welche im EPA CompTox Dashboard (Link siehe unten) gelistet ist und in jeder Konzentration in einem Produkt, Ersatzteil oder Gemisch vorkommt. Bosch Lieferanten sind verpflichtet, die EPA Liste zu überwachen und den Bosch Einkauf sofort zu informieren, falls sie Kenntnisse erlangen, dass eine unter der EPA Liste aufgeführten Substanz im verkauften Material vorkommen könnte.</t>
  </si>
  <si>
    <t>Anforderung ab 01.01.2023</t>
  </si>
  <si>
    <t>Anforderung ab 01.01.2025</t>
  </si>
  <si>
    <t>Bosch Norm N2580: Bosch-PT follows the Bosch Norm N2580, which explains how suppliers must declare and prove their products meet regulations. Suppliers know their materials best, so we depend on your information and collaboration.</t>
  </si>
  <si>
    <t>How to declare? Our Supplier Declaration Form is a regularly updated Excel file listing prohibited or declarable substances. Suppliers must use this form (no other forms are accepted).</t>
  </si>
  <si>
    <t>Be aware: If the declaration was not available so far for already released products, however the products continue to be delivered to Bosch, a declaration is also necessary.</t>
  </si>
  <si>
    <t>When to update the declaration? The declaration has no due date and remains valid until:
•	Legal regulations are updated
•	Raw material specifications change
•	The raw material supplier changes
•	Faulty declarations are detected
•	Bosch purchasing requests an update</t>
  </si>
  <si>
    <t>Additional Test Report: Certain commodities require more than a simple declaration to prove the compliance on prohibited or declarable substances. Necessary test reports will be defined on the cover sheet under the section “Selection of risk material”.</t>
  </si>
  <si>
    <t>Bundling: The test report can cover multiple part numbers if they use the same raw material from the same source. You can also group different part numbers together in one PT-N2580 declaration.</t>
  </si>
  <si>
    <t xml:space="preserve">When to declare? After awarding, Suppliers must submit the detailed N2580 declaration for each part number as part of the Part &amp; Process Approval (PPA). Incomplete forms will be rejected. The declaration must be signed and emailed back to Bosch. </t>
  </si>
  <si>
    <t xml:space="preserve">Regulierung über Batterien and Einwegbatterien
(EU) 2023/1542
</t>
  </si>
  <si>
    <t>¿Contiene o contiene una batería, o está previsto (planeado) que forme parte de una batería?</t>
  </si>
  <si>
    <t>"Reglamento de pilas y pilas desechables
(UE) 2023/1542"</t>
  </si>
  <si>
    <t>Las sustancias incluidas en el Anexo XIV de EU Reach requieren autorización de la ECHA antes de su uso. Estas sustancias están prohibidas para las herramientas eléctricas de Bosch y no pueden estar contenidas en piezas o productos suministrados a herramientas eléctricas; excepto en casos especiales en los que se incluyen sustancias del anexo XIV, indique los números de registro de las sustancias.</t>
  </si>
  <si>
    <t>Sí, por favor enumere aquí --&gt;</t>
  </si>
  <si>
    <t>¿Confirmación del proveedor?</t>
  </si>
  <si>
    <t>aplicable</t>
  </si>
  <si>
    <t>no aplicable</t>
  </si>
  <si>
    <t>¿Puede el material/producto ingresar al mercado estadounidense o canadiense?</t>
  </si>
  <si>
    <t>Todos los materiales suministrados a Bosch Power Tools deben cumplir con la normativa (UE) 2019/1021 EU POP (POP = Contaminantes Orgánicos Persistentes). El proveedor es responsable de controlar las sustancias e informar inmediatamente al Departamento de Compras de Bosch si tiene conocimiento de que una sustancia controlada según el Convenio de Estocolmo sobre COP podría formar parte del material.</t>
  </si>
  <si>
    <t>Lista de sustancias restringidas según el Convenio de Estocolmo:</t>
  </si>
  <si>
    <r>
      <t xml:space="preserve">En julio de 2021, la Ley Pública c. 477, una ley para detener la contaminación por sustancias perfluoroalquilos y polifluoroalquilos (LD 1503, 130.ª Legislatura) aprobada por el estado estadounidense de Maine. 
Además, TSCA 8(a)87), Requisitos de presentación de informes y mantenimiento de registros para sustancias perfluoroalquiladas y polifluoroalquiladas, exige que las empresas informen su uso de PFAS desde 2011.
Estas leyes exigen que los fabricantes informen a las autoridades sobre las PFAS que agregan intencionalmente a sus productos a partir del 12 de noviembre de 2024. 
Los proveedores de Bosch deben informar a Bosch sobre todas las sustancias que figuran en el Panel CompTox de la EPA (consulte el enlace a continuación) y que se encuentran en cualquier concentración en un producto, </t>
    </r>
    <r>
      <rPr>
        <sz val="11"/>
        <rFont val="Calibri"/>
        <family val="2"/>
        <scheme val="minor"/>
      </rPr>
      <t>refacción</t>
    </r>
    <r>
      <rPr>
        <sz val="10"/>
        <rFont val="Arial"/>
      </rPr>
      <t xml:space="preserve"> o mezcla. Los proveedores de Bosch están obligados a controlar la lista de la EPA e informar inmediatamente al departamento de compras de Bosch si tienen conocimiento de que una sustancia incluida en la lista de la EPA podría estar presente en el material vendido.</t>
    </r>
  </si>
  <si>
    <t xml:space="preserve">
Requisito a partir del 1 de enero de 2023</t>
  </si>
  <si>
    <t>Apéndice opcional: Números de Parte</t>
  </si>
  <si>
    <t>Este es un apéndice opcional en caso de que haya varios Números de Parte que no quepan en el espacio disponible en la portada.</t>
  </si>
  <si>
    <t>La indicación del Números de Parte (ya sea en la portada o en este anexo) es siempre obligatoria. Todos los demás datos (por ejemplo, plantas u observaciones) son voluntarios.</t>
  </si>
  <si>
    <t>Números de Parte</t>
  </si>
  <si>
    <t>Planta</t>
  </si>
  <si>
    <t>Observación</t>
  </si>
  <si>
    <t>Número de Parte de Bosch (10 dígitos)</t>
  </si>
  <si>
    <t>Código de Planta de Bosch</t>
  </si>
  <si>
    <t>Misión: Bosch está comprometido con la responsabilidad corporativa, seleccionando materiales libres de sustancias peligrosas para proteger la salud humana y el medio ambiente.</t>
  </si>
  <si>
    <t>Norma Bosch N2580: Bosch-PT sigue la norma Bosch N2580, que explica cómo los proveedores deben declarar y demostrar que sus productos cumplen con las regulaciones. Los proveedores conocen mejor sus materiales, por lo que dependemos de su información y colaboración.</t>
  </si>
  <si>
    <t>¿Cómo declarar? Nuestro formato de declaración de proveedores es un archivo Excel actualizado periódicamente que enumera sustancias prohibidas o declarables. Los proveedores deben utilizar este formulario (no se aceptan otros formularios).</t>
  </si>
  <si>
    <t>¿Cuándo declarar? Después de la adjudicación, los proveedores deben presentar la declaración N2580 detallada para cada número de parte como parte de la Aprobación de piezas y procesos (PPA). Los formatos incompletos serán rechazados. La declaración debe firmarse y enviarse por correo electrónico a Bosch.</t>
  </si>
  <si>
    <t>Tenga en cuenta: si la declaración no esta disponible, aun para productos ya lanzados/liberados, aunque estos productos continuen siendo subministrados a Bosch, también es necesaria una declaración.</t>
  </si>
  <si>
    <t>¿Cuándo actualizar la declaración? La declaración no tiene fecha de vencimiento y sigue siendo válida hasta:
• Se actualizan las normas legales
• Cambio de especificaciones de materia prima
• El proveedor de materia prima cambia
• Se detectan declaraciones erróneas
• El Departameto de Compras de Bosch solicita una actualización</t>
  </si>
  <si>
    <t>En tales casos, se pedirá a los proveedores de Bosch que presenten una nueva declaración N2580.</t>
  </si>
  <si>
    <t>Reporte de prueba adicional: ciertos productos requieren más que una simple declaración para demostrar el cumplimiento de sustancias prohibidas o declarables. Los reportes de prueba necesarios se definirán en la portada en el apartado “Selección de material de riesgo”.</t>
  </si>
  <si>
    <t>Incluya los costes de consultoría y pruebas de laboratorio en su oferta de precio de piezas; Bosch no los cubrirá por separado posteriormente.</t>
  </si>
  <si>
    <t>Familia de numeros de parte (Bundling): el reporte de prueba puede cubrir varios números de parte si utilizan la misma materia prima del mismo proveedor. También puede agrupar diferentes números de parte en una declaración PT-N2580.</t>
  </si>
  <si>
    <t>Soporte: Si tiene alguna pregunta, comuníquese con su contacto de compras de Bosch.</t>
  </si>
  <si>
    <t>¡Gracias por su valiosa contribución para proteger la salud humana y nuestro medio ambiente!</t>
  </si>
  <si>
    <t>La sustancia regulada es limitada. No se permite que la composición de la parte este por encima del límite indicado.</t>
  </si>
  <si>
    <t>La sustancia regulada tiene la obligación de ser declarada. Si la composición de la parte contiene la sustancia, se deberá declarar el valor.</t>
  </si>
  <si>
    <t>2. Llene las siguientes celdas completamente para definir el material:</t>
  </si>
  <si>
    <t>2. Preencha completamente as seguintes células para definir o material:</t>
  </si>
  <si>
    <t>2. 完整填写以下单元格以定义材料 - 第一个:</t>
  </si>
  <si>
    <t>3. Wählen Sie von der Liste alle Hoch Risiko Materialien, welche das Produkt / Teil enthält</t>
  </si>
  <si>
    <t>4. Beantworten Sie die Fragen zur Art vom Artikel / Produkt - basierend auf Ihren Antworten wird festgelegt, ob Regulierungen anwendbar sind oder nicht</t>
  </si>
  <si>
    <t>5. Bestätigen Sie die Konformität mit den notwendigen Regulierungen und informieren Sie, falls Sie Substanzen deklarieren müssen</t>
  </si>
  <si>
    <t>6. Falls notwendig, deklarieren Sie die regulierten Substanzen im separaten Register</t>
  </si>
  <si>
    <t>7. Unterschreiben Sie das Deckblatt und senden Sie es - inkl. falls erforderlich den deklarierten Register und/oder Test Reports - an den Bosch Einkauf als PDF</t>
  </si>
  <si>
    <t>3. Select any high risk material from the list, which the product / part contains</t>
  </si>
  <si>
    <t>4. Answer the questions about the nature of the part / product - based on your answers, it will be determined whether regulations are applicable or not</t>
  </si>
  <si>
    <t>5. Confirm compliance with required regulations and inform if you need to declare substances</t>
  </si>
  <si>
    <t>6. If required, declare regulated substances in seperate tabs</t>
  </si>
  <si>
    <t>7. Sign the coversheet and send it - plus if applicable, declared tabs and/or test reports - to Bosch purchasing as PDF</t>
  </si>
  <si>
    <t>3. Seleccione cualquier material de alto riesgo de la lista que contenga el producto/parte.</t>
  </si>
  <si>
    <t>4. Responda las preguntas sobre la naturaleza de la pieza/producto; en función de sus respuestas, se determinará si las regulaciones son aplicables o no.</t>
  </si>
  <si>
    <t>5. Confirmar el cumplimiento de la normativa requerida e informar si es necesario declarar sustancias</t>
  </si>
  <si>
    <t>6. Si es necesario, declare las sustancias reguladas en pestañas separadas.</t>
  </si>
  <si>
    <t>7. Firme la portada y envíela (y si aplica, los tabs declarados y/o los reportes de prueba) a compras de Bosch en formato PDF.</t>
  </si>
  <si>
    <t>3. Selecione qualquer material de alto risco da lista que o produto/peça contém</t>
  </si>
  <si>
    <t>4. Responda às perguntas sobre a natureza da peça/produto - com base nas suas respostas, será determinado se os regulamentos são aplicáveis ou não</t>
  </si>
  <si>
    <t>5. Confirme o cumprimento das regulamentações exigidas e informe se há necesidade de declarar as substâncias</t>
  </si>
  <si>
    <t>6. Se necessário, declare as substâncias regulamentadas em guias separadas</t>
  </si>
  <si>
    <t xml:space="preserve">7. Assine manualmente a folha de rosto e as guias declaradas de aplicável, e/ou relatórios de teste - para compras da Bosch no formato PDF </t>
  </si>
  <si>
    <t>3. 从列表中选择产品 / 部件包含的任何高风险材料</t>
  </si>
  <si>
    <t>4. 回答有关零件 / 产品性质的问题 - 根据您的答案，将确定法规是否适用</t>
  </si>
  <si>
    <t>5. 确认遵守规定的法规，并告知您是否需要申报物质</t>
  </si>
  <si>
    <t>6. 如有必要，在单独的页面上声明管制物质</t>
  </si>
  <si>
    <t>7. 签署封面，并将其连同声明页面和 / 或测试报告 (如果适用) 以 PDF 格式发送给博世采购部</t>
  </si>
  <si>
    <t>包含电池吗？或者被预设为电池的一部分？</t>
  </si>
  <si>
    <t>关于电池和废电池的法规 （EU）2023/1542</t>
  </si>
  <si>
    <t xml:space="preserve">
被列入欧盟REACH附件XIV中的物质，在使用前需要获得欧洲化学品管理局（ECHA）的授权。这些物质在博世电动工具中是被禁止使用的，不得包含在提供给电动工具的材料中——除非在极特殊情况下,如果含有附件XIV中的物质，请提供相应的物质授权编号。</t>
  </si>
  <si>
    <t>是的，请在这里列出--&gt;</t>
  </si>
  <si>
    <t>供应商确认？</t>
  </si>
  <si>
    <t>适用的</t>
  </si>
  <si>
    <t>不适用的</t>
  </si>
  <si>
    <t>这种材料/产品可以进入美国或加拿大市场吗？</t>
  </si>
  <si>
    <t>提供给博世电动工具的所有材料均应符合法规（欧盟）2019/1021 欧盟POP的规定（POP = 持久性有机污染物）。供应商有义务跟踪并立即通知博世采购联系人，如果他们收到任何信息表明《斯德哥尔摩公约》中列出的任何物质可能包含在所提供的材料中。</t>
  </si>
  <si>
    <t>斯德哥尔摩公约限制的物质清单：</t>
  </si>
  <si>
    <t>2021年7月，美国缅因州立法机构通过了公共法律c. 477，《关于阻止全氟烷基和多氟烷基物质污染的法案》（LD 1503，第130届立**）。此外，根据《有毒物质控制法》TSCA 8(a)(7)中关于全氟烷基和多氟烷基物质的报告与记录保存要求，企业需要汇报自2011年以来在其产品中使用PFAS的情况。 这些法律规定制造商必须从2024年11月12日起向当局报告其产品中有意添加的PFAS存在情况。 博世供应商必须告知博世其所供应的产品、备件或混合物中含有EPA CompTox Dashboard化学清单中的任何物质，无论浓度如何（链接如下）。 供应商有义务跟踪EPA清单，并在得知所供材料可能包含清单上的任一物质时立即通知博世采购联系人。</t>
  </si>
  <si>
    <t>从2023年1月1日起的要求</t>
  </si>
  <si>
    <t>从2025年1月1日起的要求</t>
  </si>
  <si>
    <t>可选附录：零件编号</t>
  </si>
  <si>
    <t>这是在有多个零件号码情况下的可选附录，如果封面的空间无法容纳所有零件号码。</t>
  </si>
  <si>
    <t>零件号码的标注（无论是在封面页上或通过本附录）总是必须的。所有其他数据（例如工厂名称或备注）均为自愿提供的。</t>
  </si>
  <si>
    <t>零件号码</t>
  </si>
  <si>
    <t>工厂</t>
  </si>
  <si>
    <t>备注</t>
  </si>
  <si>
    <t>博世零件号码（10位数）</t>
  </si>
  <si>
    <t>博世工厂代码</t>
  </si>
  <si>
    <t>使命：博世致力于企业社会责任，选择无有害物质的材料以保护人类健康和环境。</t>
  </si>
  <si>
    <t>博世规范 N2580: 博世电动工具（Bosch-PT）遵循博世规范 N2580，该规范解释了供应商如何必须声明并证明其产品符合相关法规。由于供应商最了解他们的材料，因此我们依赖于您的信息和合作</t>
  </si>
  <si>
    <t>如何申报？我们的供应商声明表是一个定期更新的Excel文件，列出了禁止或需申报的物质。供应商必须使用此表格（不接受其他任何形式的表格）。</t>
  </si>
  <si>
    <t>何时申报？在授标后，供应商必须为每个零件号提交详细的N2580申报单，作为零件与过程批准（PPA）的一部分。不完整的表格将被拒绝。申报单必须签字，并通过电子邮件回复给博世公司。</t>
  </si>
  <si>
    <t>请注意：如果产品已经放行，但到目前为止尚未提供声明，且这些产品仍继续交付给博世公司，则也需要提供一份声明。</t>
  </si>
  <si>
    <t>何时更新声明？声明没有到期日，一直有效直至出现以下情况： 
• 法律法规得到更新 
• 原材料规格发生变化 
• 原材料供应商变更 
• 发现错误的声明 
• 博世采购要求进行更新</t>
  </si>
  <si>
    <t>在这种情况下，博世的供应商将被要求提交一个新的N2580声明。</t>
  </si>
  <si>
    <t>附加测试报告：某些商品需要的不仅仅是简单的声明来证明其在禁用或需申报物质方面的合规性。必要的测试报告将在封面页“风险材料选择”部分下定义。</t>
  </si>
  <si>
    <t>在您的零件报价中包含实验室测试费用和咨询费用 —— 博世之后不会单独承担这些费用。</t>
  </si>
  <si>
    <t>捆绑测试：如果多个零件号使用的是来自同一来源的相同原材料，测试报告可以覆盖这些多个零件号。您也可以将不同的零件号组合在一个PT-N2580声明书中。</t>
  </si>
  <si>
    <t>支持：如有任何疑问，请联系博世采购部门的对应负责人。</t>
  </si>
  <si>
    <t>感谢您为保护人类健康和我们的环境做出的宝贵贡献！</t>
  </si>
  <si>
    <t>受管制的物质是有限制的，作为组成成分不允许超过规定的限制。</t>
  </si>
  <si>
    <t>受监管的物质有申报的义务。如果该物质是构成成分的一部分，其含量值必须进行申报。</t>
  </si>
  <si>
    <t>Optionaler Anhang: Artikel Nummern</t>
  </si>
  <si>
    <t>Dies ist ein optionaler Anhang, falls mehrere Artikel Nummern verwendet werden, welche auf dem Deckblatt nicht ausreichend Platz haben.</t>
  </si>
  <si>
    <t>Die Angabe der Artikel Nummern (entweder auf dem Deckblatt oder hier in diesem Anhang) ist immer erforderlich. Alle anderen Daten (wie z.B. das Werk oder Bemerkungen) sind freiwillig.</t>
  </si>
  <si>
    <t>Artikel Nummer</t>
  </si>
  <si>
    <t>Werk</t>
  </si>
  <si>
    <t>Bemerkung</t>
  </si>
  <si>
    <t>Bosch Artikel Nummer (10-stellig)</t>
  </si>
  <si>
    <t>Bosch Werks-Code</t>
  </si>
  <si>
    <t>Auftrag: Bosch bekennt sich zur unternehmerischen Verantwortung und wählt Materialien aus, die frei von gefährlichen Stoffen sind, um die menschliche Gesundheit und die Umwelt zu schützen.</t>
  </si>
  <si>
    <t>Bosch-Norm N2580: Bosch-PT befolgt die Bosch-Norm N2580, in der erklärt wird, wie Lieferanten ihre Produkte deklarieren und nachweisen müssen, dass sie den Vorschriften entsprechen. Die Lieferanten kennen ihre Materialien am besten, daher sind wir auf Ihre Informationen und Mitarbeit angewiesen.</t>
  </si>
  <si>
    <t>Wie deklarieren? Unser Lieferantenerklärungsformular ist eine regelmäßig aktualisierte Excel-Datei, in der verbotene oder deklarationspflichtige Stoffe aufgeführt sind. Die Lieferanten müssen dieses Formular verwenden (andere Formulare werden nicht akzeptiert).</t>
  </si>
  <si>
    <t xml:space="preserve">Wann ist die Deklaration abzugeben? Nach der Auftragsvergabe müssen die Lieferanten die detaillierte N2580-Deklaration für jede Teilenummer als Teil der Teile- und Prozessgenehmigung (PPA) einreichen. Unvollständige Formulare werden abgelehnt. Die Deklaration muss unterschrieben und per E-Mail an Bosch zurückgeschickt werden. </t>
  </si>
  <si>
    <t xml:space="preserve">Achtung: Wenn die Deklaration für bereits freigegebene Produkte bisher nicht vorlag, die Produkte aber weiterhin an Bosch geliefert werden, ist ebenfalls eine Deklaration erforderlich. </t>
  </si>
  <si>
    <t>Wann ist die Deklaration zu aktualisieren? Die Deklaration hat kein Fälligkeitsdatum und bleibt gültig bis:
•	gesetzliche Vorschriften aktualisiert werden
•	sich die Rohstoffspezifikationen ändern
•	der Rohstofflieferant wechselt
•	fehlerhafte Deklarationen festgestellt werden
•	der Bosch-Einkauf eine Aktualisierung verlangt</t>
  </si>
  <si>
    <t>In solchen Fällen werden die Bosch-Lieferanten aufgefordert, eine neue N2580-Deklaration abzugeben.</t>
  </si>
  <si>
    <t>Zusätzlicher Testreport: Bestimmte Waren erfordern mehr als eine einfache Deklaration, um die Einhaltung der Vorschriften für verbotene oder meldepflichtige Stoffe nachzuweisen. Die erforderlichen Prüfberichte werden auf dem Deckblatt unter dem Abschnitt "Auswahl des Risikomaterials" definiert.</t>
  </si>
  <si>
    <t>Beziehen Sie die Kosten für Labortests und Beratung in Ihr Teilpreisangebot ein - Bosch übernimmt diese Kosten später nicht separat.</t>
  </si>
  <si>
    <t>Bündelung: Der Prüfbericht kann sich auf mehrere Teilenummern beziehen, wenn sie das gleiche Rohmaterial aus der gleichen Quelle verwenden. Sie können auch verschiedene Teilenummern in einer PT-N2580-Erklärung zusammenfassen.</t>
  </si>
  <si>
    <t>Unterstützung: Bei Fragen wenden Sie sich bitte an Ihren Ansprechpartner in der Bosch-Einkaufsabteilung.</t>
  </si>
  <si>
    <t>Vielen Dank für Ihren wertvollen Beitrag zum Schutz der menschlichen Gesundheit und unserer Umwelt!</t>
  </si>
  <si>
    <t>Der regulierte Stoff ist begrenzt. Er darf in der Zusammensetzung nicht über dem angegebenen Grenzwert enthalten sein.</t>
  </si>
  <si>
    <t>Der geregelte Stoff ist meldepflichtig. Wenn der Stoff Teil der Zusammensetzung ist, muss der Wert angegeben werden.</t>
  </si>
  <si>
    <t>É ou contém uma bateria - ou está previsto como parte de uma bateria?</t>
  </si>
  <si>
    <t>Regulamentação relativo a baterias ou resíduos de bateria (EU) 2023/1542</t>
  </si>
  <si>
    <t>Sim, Por favor liste aqui---&gt;</t>
  </si>
  <si>
    <t>Confirmação do Fornecedpr</t>
  </si>
  <si>
    <t>aplicável</t>
  </si>
  <si>
    <t>não aplicável</t>
  </si>
  <si>
    <t>Pode o material/ produto entrar no mercado americano ou canadense?</t>
  </si>
  <si>
    <t>Todos os materiais entregues à Bosch Power Tools devem estar em conformidade com o Regulamento (UE) 2019/1021 EU POP (POP = Poluentes Orgânicos Persistentes). O fornecedor é obrigado a rastrear e informar imediatamente o contato de compra da Bosch se receber informações de que qualquer uma das substâncias indicadas na Convenção POP de Estocolmo possa estar incluída no material fornecido.</t>
  </si>
  <si>
    <t>Lista de substâncias restritas conforme Convençao de Estocolmo:</t>
  </si>
  <si>
    <t xml:space="preserve">Em julho de 2021, a Lei Pública c. 477, uma Lei para Impedir a Poluição por Substâncias Perfluoroalquil e Polifluoroalquil (LD 1503, 130ª Legislatura) foi promulgada pela Legislatura do Maine dos EUA.
Além disso, a TSCA 8 (a) (7), os Requisitos de Relatórios e Manutenção de Registros para Substâncias Perfluoroalquil e Polifluoroalquil, exige que as empresas relatem o uso de PFAS em produtos a partir de qualquer ano desde 2011.
Essas leis exigem que os fabricantes relatem às autoridades a presença intencionalmente adicionada de PFAS em seus produtos a partir de 12 de novembro de 2024.
Os fornecedores da Bosch devem informar a Bosch sobre quaisquer substâncias listadas na lista de produtos químicos do EPA CompTox Dashboard (link listado abaixo) em um produto ou peça sobressalente ou mistura em qualquer concentração.
O fornecedor é obrigado a rastrear a lista EPA e informar imediatamente o contato de compra da Bosch se receber informações de que qualquer substância da lista EPA pode ser incluída no material fornecido.
</t>
  </si>
  <si>
    <t>Requisito a partir de 01.01.2023</t>
  </si>
  <si>
    <t>Requisito a partir de 01.01.2025</t>
  </si>
  <si>
    <t>Apêndice opcional: Números de tipo</t>
  </si>
  <si>
    <t>Este é um apêndice opcional no caso de vários números de tipo, que não cabem no espaço disponível na folha capa.</t>
  </si>
  <si>
    <t>A indicação do número de tipo (na folha capa ou neste apêndice) é sempre obrigatória. Todos os outros dados (por exemplo, planta ou observações) são voluntários.</t>
  </si>
  <si>
    <t>Número de Tipo</t>
  </si>
  <si>
    <t>Comentário</t>
  </si>
  <si>
    <t>Número de Tipo Bosch (10 dígitos)</t>
  </si>
  <si>
    <t>Código da planta Bosch</t>
  </si>
  <si>
    <t xml:space="preserve">Missão: A Bosch está comprometida com a responsabilidade corporativa, selecionando materiais livres de substâncias perigosas para proteger a saúde humana e o meio ambiente.
</t>
  </si>
  <si>
    <t xml:space="preserve">Norma Bosch N2580: A Bosch-PT segue a Norma Bosch N2580, que explica como os fornecedores devem declarar e provar que os seus produtos cumprem os regulamentos. Os fornecedores conhecem melhor seus materiais, por isso dependemos de suas informações e colaboração.
</t>
  </si>
  <si>
    <t xml:space="preserve">Como declarar? Nosso Formulário de Declaração de Fornecedor é um arquivo Excel atualizado regularmente listando substâncias proibidas ou declaráveis. Os fornecedores devem usar este formulário (nenhum outro formulário é aceito).
</t>
  </si>
  <si>
    <t xml:space="preserve">Quando declarar? Após a nomeação, os fornecedores devem enviar a declaração detalhada N2580 para cada número de peça como parte da Aprovação de Peças e Processos (PPA). Formulários incompletos serão rejeitados. A declaração deve ser assinada e enviada por e-mail para a Bosch. 
</t>
  </si>
  <si>
    <t>Esteja ciente: Se a declaração não estiver disponível até o momento para produtos já lançados, no entanto, os produtos continuam a ser entregues à Bosch, uma declaração também é necessária.</t>
  </si>
  <si>
    <t xml:space="preserve"> "Quando atualizar a declaração? A declaração não tem prazo de vencimento e permanece válida até:
• Os regulamentos legais serem atualizados
• Mudança nas especificações da matéria-prima
• Mudanças no fornecedor de matéria-prima
• Declarações defeituosas serem detectadas
• A área de compras da Bosch solicita uma atualização"
</t>
  </si>
  <si>
    <t xml:space="preserve"> Nesses casos, os fornecedores da Bosch serão solicitados a enviar uma nova declaração N2580.
</t>
  </si>
  <si>
    <t>Relatório de teste adicional: Certas mercadorias exigem mais do que uma simples declaração para provar a conformidade com substâncias proibidas ou declaráveis. Os relatórios de ensaio necessários serão definidos na folha capa na secção "Seleção de materiais de risco".</t>
  </si>
  <si>
    <t xml:space="preserve"> Inclua testes laboratoriais e custos de consultoria em sua oferta de preço de peça - a Bosch não os cobrirá separadamente posteriormente.
</t>
  </si>
  <si>
    <t xml:space="preserve"> Agrupamento: O relatório de teste pode abranger vários números de tipo se eles usarem a mesma matéria-prima da mesma fonte. Você também pode agrupar diferentes números de tipo em uma declaração PT-N2580.
</t>
  </si>
  <si>
    <t xml:space="preserve">Suporte: Em caso de dúvidas, entre em contato com seu parceiro no departamento de compras da Bosch.
</t>
  </si>
  <si>
    <t xml:space="preserve">Obrigado por sua valiosa contribuição para proteger a saúde humana e nosso meio ambiente!
</t>
  </si>
  <si>
    <t xml:space="preserve">A substância regulamentada é limitada. Não é permitido fazer parte da composição acima do limite determinado.
</t>
  </si>
  <si>
    <t xml:space="preserve">A substância regulamentada deve ser declarada. Se a substância fizer parte da composição, o valor deve ser declarado.
</t>
  </si>
  <si>
    <t>Version V2.8</t>
  </si>
  <si>
    <t>PFAS added, POP changed to EU, cover sheet &amp; help tab improved, REACH Annex XIV adapted, Battery regulation wording updated and Part Number appendix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</si>
</sst>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809]dd\ mmmm\ yyyy;@"/>
  </numFmts>
  <fonts count="11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u/>
      <sz val="10"/>
      <color indexed="12"/>
      <name val="Arial"/>
      <family val="2"/>
    </font>
    <font>
      <b/>
      <sz val="10"/>
      <name val="Arial"/>
      <family val="2"/>
    </font>
    <font>
      <sz val="10"/>
      <name val="Arial"/>
      <family val="2"/>
    </font>
    <font>
      <vertAlign val="superscript"/>
      <sz val="10"/>
      <name val="Arial"/>
      <family val="2"/>
    </font>
    <font>
      <sz val="10"/>
      <color theme="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1"/>
      <color rgb="FF9C6500"/>
      <name val="Calibri"/>
      <family val="2"/>
      <scheme val="minor"/>
    </font>
    <font>
      <sz val="10"/>
      <color rgb="FF3F3F76"/>
      <name val="Arial"/>
      <family val="2"/>
    </font>
    <font>
      <sz val="10"/>
      <color rgb="FF9C0006"/>
      <name val="Arial"/>
      <family val="2"/>
    </font>
    <font>
      <sz val="10"/>
      <name val="Bosch Office Sans"/>
    </font>
    <font>
      <b/>
      <sz val="11"/>
      <name val="Bosch Office Sans"/>
    </font>
    <font>
      <b/>
      <sz val="20"/>
      <name val="Bosch Office Sans"/>
    </font>
    <font>
      <i/>
      <sz val="11"/>
      <name val="Bosch Office Sans"/>
    </font>
    <font>
      <sz val="11"/>
      <name val="Bosch Office Sans"/>
    </font>
    <font>
      <sz val="11"/>
      <color theme="0"/>
      <name val="Bosch Office Sans"/>
    </font>
    <font>
      <b/>
      <sz val="11"/>
      <color theme="0"/>
      <name val="Bosch Office Sans"/>
    </font>
    <font>
      <sz val="9"/>
      <name val="Bosch Office Sans"/>
    </font>
    <font>
      <b/>
      <sz val="14"/>
      <name val="Bosch Office Sans"/>
    </font>
    <font>
      <sz val="14"/>
      <name val="Bosch Office Sans"/>
    </font>
    <font>
      <b/>
      <u/>
      <sz val="11"/>
      <name val="Bosch Office Sans"/>
    </font>
    <font>
      <u/>
      <sz val="11"/>
      <color indexed="12"/>
      <name val="Bosch Office Sans"/>
    </font>
    <font>
      <b/>
      <sz val="10"/>
      <name val="Bosch Office Sans"/>
    </font>
    <font>
      <b/>
      <sz val="10"/>
      <color theme="0"/>
      <name val="Bosch Office Sans"/>
    </font>
    <font>
      <sz val="10"/>
      <color theme="0"/>
      <name val="Bosch Office Sans"/>
    </font>
    <font>
      <b/>
      <sz val="11"/>
      <color theme="4"/>
      <name val="Bosch Office Sans"/>
    </font>
    <font>
      <b/>
      <sz val="12"/>
      <name val="Arial"/>
      <family val="2"/>
    </font>
    <font>
      <sz val="12"/>
      <name val="Arial"/>
      <family val="2"/>
    </font>
    <font>
      <sz val="10"/>
      <color theme="0" tint="-0.34998626667073579"/>
      <name val="Bosch Office Sans"/>
    </font>
    <font>
      <b/>
      <sz val="20"/>
      <color theme="0"/>
      <name val="Bosch Office Sans"/>
    </font>
    <font>
      <b/>
      <sz val="16"/>
      <color theme="0"/>
      <name val="Bosch Office Sans"/>
    </font>
    <font>
      <b/>
      <sz val="20"/>
      <color theme="1"/>
      <name val="Bosch Office Sans"/>
    </font>
    <font>
      <sz val="10"/>
      <color theme="1"/>
      <name val="Bosch Office Sans"/>
    </font>
    <font>
      <b/>
      <sz val="18"/>
      <name val="Bosch Office Sans"/>
    </font>
    <font>
      <b/>
      <sz val="16"/>
      <name val="Bosch Office Sans"/>
    </font>
    <font>
      <sz val="8"/>
      <name val="Bosch Office Sans"/>
    </font>
    <font>
      <i/>
      <u/>
      <sz val="10"/>
      <name val="Bosch Office Sans"/>
    </font>
    <font>
      <b/>
      <sz val="10"/>
      <color rgb="FFFF0000"/>
      <name val="Bosch Office Sans"/>
    </font>
    <font>
      <sz val="14"/>
      <name val="Arial"/>
      <family val="2"/>
    </font>
    <font>
      <sz val="10"/>
      <color rgb="FFFF0000"/>
      <name val="Bosch Office Sans"/>
    </font>
    <font>
      <b/>
      <sz val="20"/>
      <color rgb="FFFF0000"/>
      <name val="Bosch Office Sans"/>
    </font>
    <font>
      <sz val="11"/>
      <color theme="1"/>
      <name val="Bosch Office Sans"/>
    </font>
    <font>
      <u/>
      <sz val="11"/>
      <color indexed="12"/>
      <name val="Arial"/>
      <family val="2"/>
    </font>
    <font>
      <b/>
      <u/>
      <sz val="10"/>
      <name val="Bosch Office Sans"/>
    </font>
    <font>
      <sz val="16"/>
      <name val="Arial"/>
      <family val="2"/>
    </font>
    <font>
      <b/>
      <sz val="16"/>
      <name val="Arial"/>
      <family val="2"/>
    </font>
    <font>
      <b/>
      <sz val="12"/>
      <color theme="1"/>
      <name val="Bosch Office Sans"/>
    </font>
    <font>
      <i/>
      <sz val="10"/>
      <name val="Bosch Office Sans"/>
    </font>
    <font>
      <b/>
      <u/>
      <sz val="12"/>
      <name val="Bosch Office Sans"/>
    </font>
    <font>
      <sz val="11"/>
      <color rgb="FFFF0000"/>
      <name val="Bosch Office Sans"/>
    </font>
    <font>
      <b/>
      <sz val="12"/>
      <name val="Bosch Office Sans"/>
    </font>
    <font>
      <sz val="12"/>
      <name val="Bosch Office Sans"/>
    </font>
    <font>
      <b/>
      <u/>
      <sz val="14"/>
      <name val="Bosch Office Sans"/>
    </font>
    <font>
      <b/>
      <sz val="11"/>
      <color rgb="FFFF0000"/>
      <name val="Bosch Office Sans"/>
    </font>
    <font>
      <sz val="8"/>
      <color theme="0"/>
      <name val="Bosch Office Sans"/>
    </font>
    <font>
      <sz val="10"/>
      <name val="DengXian"/>
      <family val="3"/>
      <charset val="134"/>
    </font>
    <font>
      <sz val="11"/>
      <color theme="1"/>
      <name val="Calibri"/>
      <family val="2"/>
      <scheme val="minor"/>
    </font>
    <font>
      <u/>
      <sz val="10"/>
      <color theme="10"/>
      <name val="Arial"/>
      <family val="2"/>
    </font>
    <font>
      <b/>
      <sz val="10"/>
      <color rgb="FF000000"/>
      <name val="Arial"/>
      <family val="2"/>
    </font>
    <font>
      <sz val="8"/>
      <name val="Arial"/>
      <family val="2"/>
    </font>
    <font>
      <u/>
      <sz val="12"/>
      <color theme="10"/>
      <name val="Arial"/>
      <family val="2"/>
    </font>
    <font>
      <b/>
      <sz val="12"/>
      <color rgb="FF000000"/>
      <name val="Arial"/>
      <family val="2"/>
    </font>
    <font>
      <u/>
      <sz val="10"/>
      <name val="Arial"/>
      <family val="2"/>
    </font>
    <font>
      <i/>
      <sz val="10"/>
      <color theme="0"/>
      <name val="Bosch Office Sans"/>
    </font>
    <font>
      <u/>
      <sz val="10"/>
      <color theme="10"/>
      <name val="Arial"/>
      <family val="2"/>
    </font>
    <font>
      <b/>
      <sz val="12"/>
      <color rgb="FFFF0000"/>
      <name val="Bosch Office Sans"/>
    </font>
    <font>
      <b/>
      <i/>
      <sz val="10"/>
      <name val="Bosch Office Sans"/>
    </font>
    <font>
      <b/>
      <sz val="11"/>
      <color theme="4"/>
      <name val="Arial"/>
      <family val="2"/>
    </font>
    <font>
      <sz val="14"/>
      <color theme="0"/>
      <name val="Arial"/>
      <family val="2"/>
    </font>
    <font>
      <sz val="18"/>
      <color theme="0"/>
      <name val="Arial"/>
      <family val="2"/>
    </font>
    <font>
      <sz val="18"/>
      <name val="Arial"/>
      <family val="2"/>
    </font>
    <font>
      <sz val="8"/>
      <name val="Arial"/>
      <family val="2"/>
    </font>
    <font>
      <u/>
      <sz val="10"/>
      <color theme="10"/>
      <name val="Arial"/>
      <family val="2"/>
    </font>
    <font>
      <i/>
      <sz val="9"/>
      <name val="Arial"/>
      <family val="2"/>
    </font>
    <font>
      <sz val="10"/>
      <color rgb="FF000000"/>
      <name val="Arial"/>
      <family val="2"/>
    </font>
    <font>
      <b/>
      <sz val="14"/>
      <name val="Arial"/>
      <family val="2"/>
    </font>
    <font>
      <b/>
      <sz val="22"/>
      <name val="Bosch Office Sans"/>
    </font>
    <font>
      <sz val="22"/>
      <name val="Bosch Office Sans"/>
    </font>
    <font>
      <b/>
      <sz val="24"/>
      <name val="Bosch Office Sans"/>
    </font>
    <font>
      <sz val="14"/>
      <color rgb="FFFF0000"/>
      <name val="Arial"/>
      <family val="2"/>
    </font>
    <font>
      <b/>
      <sz val="14"/>
      <color theme="4"/>
      <name val="Arial"/>
      <family val="2"/>
    </font>
    <font>
      <sz val="11"/>
      <name val="Arial"/>
      <family val="2"/>
    </font>
    <font>
      <sz val="11"/>
      <name val="Calibri"/>
      <family val="2"/>
      <scheme val="minor"/>
    </font>
    <font>
      <sz val="8"/>
      <name val="Arial"/>
    </font>
    <font>
      <sz val="14"/>
      <color rgb="FFFF0000"/>
      <name val="Bosch Office Sans"/>
    </font>
    <font>
      <sz val="10"/>
      <color rgb="FFFF0000"/>
      <name val="Arial"/>
      <family val="2"/>
    </font>
    <font>
      <sz val="11"/>
      <color rgb="FFFFFFFF"/>
      <name val="Bosch Office Sans"/>
    </font>
    <font>
      <sz val="14"/>
      <color rgb="FFFFFFFF"/>
      <name val="Bosch Office Sans"/>
    </font>
    <font>
      <b/>
      <sz val="12"/>
      <color rgb="FFFFFFFF"/>
      <name val="Bosch Office Sans"/>
    </font>
    <font>
      <b/>
      <sz val="11"/>
      <color rgb="FFFFFFFF"/>
      <name val="Bosch Office Sans"/>
    </font>
    <font>
      <sz val="10"/>
      <color rgb="FFFFFFFF"/>
      <name val="Arial"/>
      <family val="2"/>
    </font>
    <font>
      <b/>
      <sz val="11"/>
      <name val="Arial"/>
      <family val="2"/>
    </font>
  </fonts>
  <fills count="5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99"/>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4" tint="0.39997558519241921"/>
        <bgColor indexed="65"/>
      </patternFill>
    </fill>
    <fill>
      <patternFill patternType="solid">
        <fgColor rgb="FFFF0000"/>
        <bgColor indexed="64"/>
      </patternFill>
    </fill>
    <fill>
      <patternFill patternType="solid">
        <fgColor theme="4" tint="0.79998168889431442"/>
        <bgColor indexed="64"/>
      </patternFill>
    </fill>
    <fill>
      <patternFill patternType="solid">
        <fgColor rgb="FFF3DEDD"/>
        <bgColor indexed="64"/>
      </patternFill>
    </fill>
    <fill>
      <patternFill patternType="solid">
        <fgColor rgb="FFFEEADE"/>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tint="-4.9989318521683403E-2"/>
        <bgColor indexed="64"/>
      </patternFill>
    </fill>
    <fill>
      <patternFill patternType="solid">
        <fgColor theme="2"/>
        <bgColor indexed="64"/>
      </patternFill>
    </fill>
    <fill>
      <patternFill patternType="solid">
        <fgColor theme="4" tint="0.39997558519241921"/>
        <bgColor indexed="64"/>
      </patternFill>
    </fill>
    <fill>
      <patternFill patternType="solid">
        <fgColor theme="3"/>
        <bgColor indexed="64"/>
      </patternFill>
    </fill>
    <fill>
      <patternFill patternType="solid">
        <fgColor rgb="FFFFFFFF"/>
        <bgColor indexed="64"/>
      </patternFill>
    </fill>
  </fills>
  <borders count="1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style="medium">
        <color indexed="64"/>
      </right>
      <top/>
      <bottom/>
      <diagonal/>
    </border>
    <border>
      <left style="medium">
        <color auto="1"/>
      </left>
      <right/>
      <top/>
      <bottom/>
      <diagonal/>
    </border>
    <border>
      <left style="medium">
        <color auto="1"/>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right/>
      <top style="medium">
        <color auto="1"/>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top/>
      <bottom style="thin">
        <color auto="1"/>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ck">
        <color rgb="FFFFFF66"/>
      </left>
      <right/>
      <top style="thick">
        <color rgb="FFFFFF66"/>
      </top>
      <bottom/>
      <diagonal/>
    </border>
    <border>
      <left/>
      <right/>
      <top style="thick">
        <color rgb="FFFFFF66"/>
      </top>
      <bottom/>
      <diagonal/>
    </border>
    <border>
      <left/>
      <right style="thick">
        <color rgb="FFFFFF66"/>
      </right>
      <top style="thick">
        <color rgb="FFFFFF66"/>
      </top>
      <bottom/>
      <diagonal/>
    </border>
    <border>
      <left style="thick">
        <color rgb="FFFFFF66"/>
      </left>
      <right/>
      <top/>
      <bottom/>
      <diagonal/>
    </border>
    <border>
      <left/>
      <right style="thick">
        <color rgb="FFFFFF66"/>
      </right>
      <top/>
      <bottom/>
      <diagonal/>
    </border>
    <border>
      <left style="thick">
        <color rgb="FFFFFF66"/>
      </left>
      <right/>
      <top/>
      <bottom style="thick">
        <color rgb="FFFFFF66"/>
      </bottom>
      <diagonal/>
    </border>
    <border>
      <left/>
      <right/>
      <top/>
      <bottom style="thick">
        <color rgb="FFFFFF66"/>
      </bottom>
      <diagonal/>
    </border>
    <border>
      <left/>
      <right style="thick">
        <color rgb="FFFFFF66"/>
      </right>
      <top/>
      <bottom style="thick">
        <color rgb="FFFFFF66"/>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style="thin">
        <color auto="1"/>
      </right>
      <top style="medium">
        <color indexed="64"/>
      </top>
      <bottom/>
      <diagonal/>
    </border>
    <border>
      <left style="thin">
        <color auto="1"/>
      </left>
      <right/>
      <top style="medium">
        <color auto="1"/>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auto="1"/>
      </top>
      <bottom/>
      <diagonal/>
    </border>
    <border>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s>
  <cellStyleXfs count="118">
    <xf numFmtId="0" fontId="0" fillId="0" borderId="0"/>
    <xf numFmtId="0" fontId="11" fillId="0" borderId="0"/>
    <xf numFmtId="0" fontId="7" fillId="0" borderId="0"/>
    <xf numFmtId="0" fontId="6" fillId="0" borderId="0"/>
    <xf numFmtId="0" fontId="8" fillId="0" borderId="0"/>
    <xf numFmtId="0" fontId="8" fillId="0" borderId="0"/>
    <xf numFmtId="0" fontId="6"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3" borderId="0" applyNumberFormat="0" applyBorder="0" applyAlignment="0" applyProtection="0"/>
    <xf numFmtId="0" fontId="16" fillId="24" borderId="24" applyNumberFormat="0" applyAlignment="0" applyProtection="0"/>
    <xf numFmtId="0" fontId="17" fillId="24" borderId="25" applyNumberFormat="0" applyAlignment="0" applyProtection="0"/>
    <xf numFmtId="0" fontId="18" fillId="11" borderId="25" applyNumberFormat="0" applyAlignment="0" applyProtection="0"/>
    <xf numFmtId="0" fontId="19" fillId="0" borderId="26"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25" borderId="0" applyNumberFormat="0" applyBorder="0" applyAlignment="0" applyProtection="0"/>
    <xf numFmtId="0" fontId="8" fillId="26" borderId="27" applyNumberFormat="0" applyFont="0" applyAlignment="0" applyProtection="0"/>
    <xf numFmtId="0" fontId="23" fillId="7" borderId="0" applyNumberFormat="0" applyBorder="0" applyAlignment="0" applyProtection="0"/>
    <xf numFmtId="0" fontId="8" fillId="0" borderId="0"/>
    <xf numFmtId="0" fontId="24" fillId="0" borderId="0" applyNumberFormat="0" applyFill="0" applyBorder="0" applyAlignment="0" applyProtection="0"/>
    <xf numFmtId="0" fontId="25" fillId="0" borderId="28" applyNumberFormat="0" applyFill="0" applyAlignment="0" applyProtection="0"/>
    <xf numFmtId="0" fontId="26" fillId="0" borderId="29" applyNumberFormat="0" applyFill="0" applyAlignment="0" applyProtection="0"/>
    <xf numFmtId="0" fontId="27" fillId="0" borderId="30" applyNumberFormat="0" applyFill="0" applyAlignment="0" applyProtection="0"/>
    <xf numFmtId="0" fontId="27" fillId="0" borderId="0" applyNumberFormat="0" applyFill="0" applyBorder="0" applyAlignment="0" applyProtection="0"/>
    <xf numFmtId="0" fontId="28" fillId="0" borderId="31" applyNumberFormat="0" applyFill="0" applyAlignment="0" applyProtection="0"/>
    <xf numFmtId="0" fontId="29" fillId="0" borderId="0" applyNumberFormat="0" applyFill="0" applyBorder="0" applyAlignment="0" applyProtection="0"/>
    <xf numFmtId="0" fontId="30" fillId="27" borderId="32" applyNumberFormat="0" applyAlignment="0" applyProtection="0"/>
    <xf numFmtId="0" fontId="8" fillId="26" borderId="27" applyNumberFormat="0" applyFont="0" applyAlignment="0" applyProtection="0"/>
    <xf numFmtId="0" fontId="5" fillId="0" borderId="0"/>
    <xf numFmtId="0" fontId="5" fillId="0" borderId="0"/>
    <xf numFmtId="0" fontId="5" fillId="0" borderId="0"/>
    <xf numFmtId="0" fontId="8" fillId="0" borderId="0"/>
    <xf numFmtId="0" fontId="5" fillId="0" borderId="0"/>
    <xf numFmtId="0" fontId="8" fillId="26" borderId="27" applyNumberFormat="0" applyFont="0" applyAlignment="0" applyProtection="0"/>
    <xf numFmtId="0" fontId="8" fillId="0" borderId="0"/>
    <xf numFmtId="0" fontId="4" fillId="0" borderId="0"/>
    <xf numFmtId="0" fontId="4" fillId="0" borderId="0"/>
    <xf numFmtId="0" fontId="4" fillId="0" borderId="0"/>
    <xf numFmtId="0" fontId="4" fillId="0" borderId="0"/>
    <xf numFmtId="0" fontId="8" fillId="0" borderId="0"/>
    <xf numFmtId="0" fontId="8" fillId="26" borderId="27" applyNumberFormat="0" applyFont="0" applyAlignment="0" applyProtection="0"/>
    <xf numFmtId="0" fontId="4" fillId="0" borderId="0"/>
    <xf numFmtId="0" fontId="4" fillId="0" borderId="0"/>
    <xf numFmtId="0" fontId="4" fillId="0" borderId="0"/>
    <xf numFmtId="0" fontId="8" fillId="0" borderId="0"/>
    <xf numFmtId="0" fontId="4" fillId="0" borderId="0"/>
    <xf numFmtId="0" fontId="8" fillId="26" borderId="27" applyNumberFormat="0" applyFont="0" applyAlignment="0" applyProtection="0"/>
    <xf numFmtId="0" fontId="8" fillId="0" borderId="0"/>
    <xf numFmtId="0" fontId="8" fillId="0" borderId="0"/>
    <xf numFmtId="0" fontId="8" fillId="0" borderId="0"/>
    <xf numFmtId="0" fontId="8" fillId="0" borderId="0"/>
    <xf numFmtId="0" fontId="9" fillId="0" borderId="0" applyNumberFormat="0" applyFill="0" applyBorder="0" applyAlignment="0" applyProtection="0">
      <alignment vertical="top"/>
      <protection locked="0"/>
    </xf>
    <xf numFmtId="0" fontId="8" fillId="0" borderId="0"/>
    <xf numFmtId="0" fontId="31" fillId="34" borderId="0" applyNumberFormat="0" applyBorder="0" applyAlignment="0" applyProtection="0"/>
    <xf numFmtId="0" fontId="13" fillId="36" borderId="0" applyNumberFormat="0" applyBorder="0" applyAlignment="0" applyProtection="0"/>
    <xf numFmtId="0" fontId="32" fillId="35" borderId="38" applyNumberFormat="0" applyAlignment="0" applyProtection="0"/>
    <xf numFmtId="0" fontId="33" fillId="33" borderId="0" applyNumberFormat="0" applyBorder="0" applyAlignment="0" applyProtection="0"/>
    <xf numFmtId="0" fontId="8" fillId="0" borderId="0"/>
    <xf numFmtId="9" fontId="8" fillId="0" borderId="0" applyFont="0" applyFill="0" applyBorder="0" applyAlignment="0" applyProtection="0"/>
    <xf numFmtId="0" fontId="3" fillId="0" borderId="0"/>
    <xf numFmtId="0" fontId="2" fillId="0" borderId="0"/>
    <xf numFmtId="0" fontId="2" fillId="0" borderId="0"/>
    <xf numFmtId="0" fontId="2" fillId="0" borderId="0"/>
    <xf numFmtId="0" fontId="8" fillId="26" borderId="93" applyNumberFormat="0" applyFont="0" applyAlignment="0" applyProtection="0"/>
    <xf numFmtId="0" fontId="8" fillId="26" borderId="93" applyNumberFormat="0" applyFont="0" applyAlignment="0" applyProtection="0"/>
    <xf numFmtId="0" fontId="8" fillId="26" borderId="93" applyNumberFormat="0" applyFont="0" applyAlignment="0" applyProtection="0"/>
    <xf numFmtId="0" fontId="19" fillId="0" borderId="92" applyNumberFormat="0" applyFill="0" applyAlignment="0" applyProtection="0"/>
    <xf numFmtId="0" fontId="18" fillId="11" borderId="91" applyNumberFormat="0" applyAlignment="0" applyProtection="0"/>
    <xf numFmtId="0" fontId="17" fillId="24" borderId="91" applyNumberFormat="0" applyAlignment="0" applyProtection="0"/>
    <xf numFmtId="0" fontId="16" fillId="24" borderId="90" applyNumberFormat="0" applyAlignment="0" applyProtection="0"/>
    <xf numFmtId="0" fontId="16" fillId="24" borderId="85" applyNumberFormat="0" applyAlignment="0" applyProtection="0"/>
    <xf numFmtId="0" fontId="17" fillId="24" borderId="86" applyNumberFormat="0" applyAlignment="0" applyProtection="0"/>
    <xf numFmtId="0" fontId="18" fillId="11" borderId="86" applyNumberFormat="0" applyAlignment="0" applyProtection="0"/>
    <xf numFmtId="0" fontId="19" fillId="0" borderId="87" applyNumberFormat="0" applyFill="0" applyAlignment="0" applyProtection="0"/>
    <xf numFmtId="0" fontId="8" fillId="26" borderId="88" applyNumberFormat="0" applyFont="0" applyAlignment="0" applyProtection="0"/>
    <xf numFmtId="0" fontId="8" fillId="26" borderId="88" applyNumberFormat="0" applyFont="0" applyAlignment="0" applyProtection="0"/>
    <xf numFmtId="0" fontId="2" fillId="0" borderId="0"/>
    <xf numFmtId="0" fontId="2" fillId="0" borderId="0"/>
    <xf numFmtId="0" fontId="2" fillId="0" borderId="0"/>
    <xf numFmtId="0" fontId="2" fillId="0" borderId="0"/>
    <xf numFmtId="0" fontId="8" fillId="26" borderId="88" applyNumberFormat="0" applyFont="0" applyAlignment="0" applyProtection="0"/>
    <xf numFmtId="0" fontId="2" fillId="0" borderId="0"/>
    <xf numFmtId="0" fontId="2" fillId="0" borderId="0"/>
    <xf numFmtId="0" fontId="2" fillId="0" borderId="0"/>
    <xf numFmtId="0" fontId="2" fillId="0" borderId="0"/>
    <xf numFmtId="0" fontId="8" fillId="26" borderId="88" applyNumberFormat="0" applyFont="0" applyAlignment="0" applyProtection="0"/>
    <xf numFmtId="0" fontId="2" fillId="0" borderId="0"/>
    <xf numFmtId="0" fontId="2" fillId="0" borderId="0"/>
    <xf numFmtId="0" fontId="2" fillId="0" borderId="0"/>
    <xf numFmtId="0" fontId="2" fillId="0" borderId="0"/>
    <xf numFmtId="0" fontId="8" fillId="26" borderId="88" applyNumberFormat="0" applyFont="0" applyAlignment="0" applyProtection="0"/>
    <xf numFmtId="0" fontId="2" fillId="0" borderId="0"/>
    <xf numFmtId="0" fontId="8" fillId="26" borderId="93" applyNumberFormat="0" applyFont="0" applyAlignment="0" applyProtection="0"/>
    <xf numFmtId="0" fontId="8" fillId="26" borderId="93" applyNumberFormat="0" applyFont="0" applyAlignment="0" applyProtection="0"/>
    <xf numFmtId="0" fontId="80" fillId="0" borderId="0"/>
    <xf numFmtId="0" fontId="96" fillId="0" borderId="0" applyNumberFormat="0" applyFill="0" applyBorder="0" applyAlignment="0" applyProtection="0"/>
  </cellStyleXfs>
  <cellXfs count="845">
    <xf numFmtId="0" fontId="0" fillId="0" borderId="0" xfId="0"/>
    <xf numFmtId="0" fontId="8" fillId="0" borderId="0" xfId="0" applyFont="1"/>
    <xf numFmtId="0" fontId="10" fillId="0" borderId="0" xfId="0" applyFont="1"/>
    <xf numFmtId="0" fontId="0" fillId="0" borderId="0" xfId="0" quotePrefix="1"/>
    <xf numFmtId="0" fontId="45" fillId="29" borderId="0" xfId="117" applyFont="1" applyFill="1" applyBorder="1" applyAlignment="1" applyProtection="1">
      <alignment wrapText="1"/>
    </xf>
    <xf numFmtId="0" fontId="8" fillId="0" borderId="0" xfId="0" quotePrefix="1" applyFont="1"/>
    <xf numFmtId="0" fontId="35" fillId="32" borderId="1" xfId="79" applyFont="1" applyFill="1" applyBorder="1" applyAlignment="1" applyProtection="1">
      <alignment horizontal="center" vertical="center" wrapText="1"/>
      <protection locked="0"/>
    </xf>
    <xf numFmtId="0" fontId="35" fillId="32" borderId="20" xfId="79" applyFont="1" applyFill="1" applyBorder="1" applyAlignment="1" applyProtection="1">
      <alignment horizontal="center" vertical="center" wrapText="1"/>
      <protection locked="0"/>
    </xf>
    <xf numFmtId="0" fontId="34" fillId="3" borderId="20" xfId="79" applyFont="1" applyFill="1" applyBorder="1" applyAlignment="1" applyProtection="1">
      <alignment vertical="top" wrapText="1"/>
      <protection locked="0"/>
    </xf>
    <xf numFmtId="0" fontId="34" fillId="3" borderId="63" xfId="79" applyFont="1" applyFill="1" applyBorder="1" applyAlignment="1" applyProtection="1">
      <alignment vertical="top" wrapText="1"/>
      <protection locked="0"/>
    </xf>
    <xf numFmtId="0" fontId="34" fillId="0" borderId="8" xfId="79" applyFont="1" applyFill="1" applyBorder="1" applyAlignment="1" applyProtection="1">
      <alignment horizontal="center" vertical="top" wrapText="1"/>
      <protection locked="0"/>
    </xf>
    <xf numFmtId="0" fontId="34" fillId="2" borderId="2" xfId="79" applyFont="1" applyFill="1" applyBorder="1" applyAlignment="1" applyProtection="1">
      <alignment horizontal="center" vertical="top" wrapText="1"/>
      <protection locked="0"/>
    </xf>
    <xf numFmtId="0" fontId="34" fillId="2" borderId="2" xfId="79" applyFont="1" applyFill="1" applyBorder="1" applyAlignment="1" applyProtection="1">
      <alignment vertical="top" wrapText="1"/>
      <protection locked="0"/>
    </xf>
    <xf numFmtId="0" fontId="34" fillId="3" borderId="21" xfId="79" applyFont="1" applyFill="1" applyBorder="1" applyAlignment="1" applyProtection="1">
      <alignment vertical="top" wrapText="1"/>
      <protection locked="0"/>
    </xf>
    <xf numFmtId="0" fontId="34" fillId="32" borderId="39" xfId="79" applyFont="1" applyFill="1" applyBorder="1" applyAlignment="1" applyProtection="1">
      <alignment horizontal="center" vertical="top"/>
      <protection locked="0"/>
    </xf>
    <xf numFmtId="0" fontId="34" fillId="2" borderId="4" xfId="79" applyFont="1" applyFill="1" applyBorder="1" applyAlignment="1" applyProtection="1">
      <alignment horizontal="center" vertical="top" wrapText="1"/>
      <protection locked="0"/>
    </xf>
    <xf numFmtId="0" fontId="34" fillId="2" borderId="3" xfId="79" applyFont="1" applyFill="1" applyBorder="1" applyAlignment="1" applyProtection="1">
      <alignment horizontal="center" vertical="top" wrapText="1"/>
      <protection locked="0"/>
    </xf>
    <xf numFmtId="0" fontId="34" fillId="0" borderId="13" xfId="79" applyFont="1" applyFill="1" applyBorder="1" applyAlignment="1" applyProtection="1">
      <alignment horizontal="center" vertical="top" wrapText="1"/>
      <protection locked="0"/>
    </xf>
    <xf numFmtId="0" fontId="34" fillId="32" borderId="63" xfId="79" applyFont="1" applyFill="1" applyBorder="1" applyAlignment="1" applyProtection="1">
      <alignment vertical="top" wrapText="1"/>
      <protection locked="0"/>
    </xf>
    <xf numFmtId="0" fontId="34" fillId="32" borderId="21" xfId="79" applyFont="1" applyFill="1" applyBorder="1" applyAlignment="1" applyProtection="1">
      <alignment vertical="top" wrapText="1"/>
      <protection locked="0"/>
    </xf>
    <xf numFmtId="0" fontId="0" fillId="43" borderId="0" xfId="0" applyFill="1"/>
    <xf numFmtId="0" fontId="10" fillId="0" borderId="0" xfId="0" applyFont="1" applyFill="1"/>
    <xf numFmtId="0" fontId="0" fillId="0" borderId="0" xfId="0" applyFill="1"/>
    <xf numFmtId="0" fontId="8" fillId="0" borderId="0" xfId="0" applyFont="1" applyFill="1"/>
    <xf numFmtId="0" fontId="35" fillId="32" borderId="72" xfId="79" applyFont="1" applyFill="1" applyBorder="1" applyAlignment="1" applyProtection="1">
      <alignment horizontal="center" vertical="center" wrapText="1"/>
      <protection locked="0"/>
    </xf>
    <xf numFmtId="0" fontId="35" fillId="32" borderId="23" xfId="79" applyFont="1" applyFill="1" applyBorder="1" applyAlignment="1" applyProtection="1">
      <alignment horizontal="center" vertical="center" wrapText="1"/>
      <protection locked="0"/>
    </xf>
    <xf numFmtId="0" fontId="34" fillId="29" borderId="42" xfId="79" applyFont="1" applyFill="1" applyBorder="1" applyAlignment="1" applyProtection="1">
      <alignment vertical="top" wrapText="1"/>
      <protection hidden="1"/>
    </xf>
    <xf numFmtId="0" fontId="34" fillId="29" borderId="49" xfId="79" applyFont="1" applyFill="1" applyBorder="1" applyAlignment="1" applyProtection="1">
      <alignment vertical="top" wrapText="1"/>
      <protection hidden="1"/>
    </xf>
    <xf numFmtId="0" fontId="46" fillId="29" borderId="49" xfId="79" applyFont="1" applyFill="1" applyBorder="1" applyAlignment="1" applyProtection="1">
      <alignment horizontal="center" vertical="top" wrapText="1"/>
      <protection hidden="1"/>
    </xf>
    <xf numFmtId="0" fontId="34" fillId="29" borderId="49" xfId="79" applyFont="1" applyFill="1" applyBorder="1" applyAlignment="1" applyProtection="1">
      <alignment horizontal="center" vertical="top" wrapText="1"/>
      <protection hidden="1"/>
    </xf>
    <xf numFmtId="0" fontId="63" fillId="29" borderId="49" xfId="79" applyFont="1" applyFill="1" applyBorder="1" applyAlignment="1" applyProtection="1">
      <alignment vertical="top" wrapText="1"/>
      <protection hidden="1"/>
    </xf>
    <xf numFmtId="0" fontId="34" fillId="3" borderId="0" xfId="79" applyFont="1" applyFill="1" applyAlignment="1" applyProtection="1">
      <alignment vertical="top" wrapText="1"/>
      <protection hidden="1"/>
    </xf>
    <xf numFmtId="0" fontId="38" fillId="29" borderId="0" xfId="79" applyFont="1" applyFill="1" applyBorder="1" applyAlignment="1" applyProtection="1">
      <alignment horizontal="right" vertical="center"/>
      <protection hidden="1"/>
    </xf>
    <xf numFmtId="0" fontId="38" fillId="29" borderId="0" xfId="79" applyFont="1" applyFill="1" applyBorder="1" applyAlignment="1" applyProtection="1">
      <alignment horizontal="left" vertical="center"/>
      <protection hidden="1"/>
    </xf>
    <xf numFmtId="0" fontId="34" fillId="29" borderId="6" xfId="79" applyFont="1" applyFill="1" applyBorder="1" applyAlignment="1" applyProtection="1">
      <alignment horizontal="right" vertical="top"/>
      <protection hidden="1"/>
    </xf>
    <xf numFmtId="0" fontId="34" fillId="29" borderId="6" xfId="79" applyFont="1" applyFill="1" applyBorder="1" applyAlignment="1" applyProtection="1">
      <alignment horizontal="left" vertical="top"/>
      <protection hidden="1"/>
    </xf>
    <xf numFmtId="0" fontId="46" fillId="3" borderId="13" xfId="79" applyFont="1" applyFill="1" applyBorder="1" applyAlignment="1" applyProtection="1">
      <alignment vertical="top" wrapText="1"/>
      <protection hidden="1"/>
    </xf>
    <xf numFmtId="0" fontId="46" fillId="3" borderId="73" xfId="79" applyFont="1" applyFill="1" applyBorder="1" applyAlignment="1" applyProtection="1">
      <alignment vertical="top" wrapText="1"/>
      <protection hidden="1"/>
    </xf>
    <xf numFmtId="0" fontId="46" fillId="3" borderId="73" xfId="79" applyFont="1" applyFill="1" applyBorder="1" applyAlignment="1" applyProtection="1">
      <alignment horizontal="center" vertical="top" wrapText="1"/>
      <protection hidden="1"/>
    </xf>
    <xf numFmtId="0" fontId="46" fillId="3" borderId="74" xfId="79" applyFont="1" applyFill="1" applyBorder="1" applyAlignment="1" applyProtection="1">
      <alignment horizontal="center" vertical="top" wrapText="1"/>
      <protection hidden="1"/>
    </xf>
    <xf numFmtId="0" fontId="61" fillId="3" borderId="0" xfId="79" applyFont="1" applyFill="1" applyAlignment="1" applyProtection="1">
      <alignment vertical="top" wrapText="1"/>
      <protection hidden="1"/>
    </xf>
    <xf numFmtId="0" fontId="46" fillId="3" borderId="0" xfId="79" applyFont="1" applyFill="1" applyAlignment="1" applyProtection="1">
      <alignment vertical="top" wrapText="1"/>
      <protection hidden="1"/>
    </xf>
    <xf numFmtId="0" fontId="34" fillId="3" borderId="16" xfId="79" applyFont="1" applyFill="1" applyBorder="1" applyAlignment="1" applyProtection="1">
      <alignment horizontal="center" vertical="top" wrapText="1"/>
      <protection hidden="1"/>
    </xf>
    <xf numFmtId="0" fontId="63" fillId="3" borderId="0" xfId="79" applyFont="1" applyFill="1" applyAlignment="1" applyProtection="1">
      <alignment vertical="top" wrapText="1"/>
      <protection hidden="1"/>
    </xf>
    <xf numFmtId="0" fontId="47" fillId="5" borderId="2" xfId="79" applyFont="1" applyFill="1" applyBorder="1" applyAlignment="1" applyProtection="1">
      <alignment horizontal="center" vertical="top" wrapText="1"/>
      <protection hidden="1"/>
    </xf>
    <xf numFmtId="0" fontId="34" fillId="3" borderId="2" xfId="79" applyFont="1" applyFill="1" applyBorder="1" applyAlignment="1" applyProtection="1">
      <alignment horizontal="center" vertical="top" wrapText="1"/>
      <protection hidden="1"/>
    </xf>
    <xf numFmtId="0" fontId="34" fillId="3" borderId="14" xfId="79" applyFont="1" applyFill="1" applyBorder="1" applyAlignment="1" applyProtection="1">
      <alignment horizontal="center" vertical="top" wrapText="1"/>
      <protection hidden="1"/>
    </xf>
    <xf numFmtId="0" fontId="34" fillId="3" borderId="0" xfId="79" applyFont="1" applyFill="1" applyAlignment="1" applyProtection="1">
      <alignment horizontal="center" vertical="top" wrapText="1"/>
      <protection hidden="1"/>
    </xf>
    <xf numFmtId="0" fontId="34" fillId="3" borderId="0" xfId="79" applyFont="1" applyFill="1" applyAlignment="1" applyProtection="1">
      <alignment vertical="top"/>
      <protection hidden="1"/>
    </xf>
    <xf numFmtId="0" fontId="46" fillId="3" borderId="0" xfId="79" applyFont="1" applyFill="1" applyAlignment="1" applyProtection="1">
      <alignment horizontal="center" vertical="top" wrapText="1"/>
      <protection hidden="1"/>
    </xf>
    <xf numFmtId="0" fontId="36" fillId="29" borderId="41" xfId="79" applyFont="1" applyFill="1" applyBorder="1" applyAlignment="1" applyProtection="1">
      <alignment vertical="top"/>
      <protection hidden="1"/>
    </xf>
    <xf numFmtId="0" fontId="36" fillId="29" borderId="0" xfId="79" applyFont="1" applyFill="1" applyBorder="1" applyAlignment="1" applyProtection="1">
      <alignment vertical="top"/>
      <protection hidden="1"/>
    </xf>
    <xf numFmtId="0" fontId="34" fillId="29" borderId="41" xfId="79" applyFont="1" applyFill="1" applyBorder="1" applyAlignment="1" applyProtection="1">
      <alignment vertical="top" wrapText="1"/>
      <protection hidden="1"/>
    </xf>
    <xf numFmtId="0" fontId="34" fillId="29" borderId="0" xfId="79" applyFont="1" applyFill="1" applyBorder="1" applyAlignment="1" applyProtection="1">
      <alignment horizontal="center" vertical="top" wrapText="1"/>
      <protection hidden="1"/>
    </xf>
    <xf numFmtId="0" fontId="34" fillId="29" borderId="0" xfId="79" applyFont="1" applyFill="1" applyBorder="1" applyAlignment="1" applyProtection="1">
      <alignment horizontal="right" vertical="top" wrapText="1"/>
      <protection hidden="1"/>
    </xf>
    <xf numFmtId="0" fontId="34" fillId="29" borderId="5" xfId="79" applyFont="1" applyFill="1" applyBorder="1" applyAlignment="1" applyProtection="1">
      <alignment vertical="top" wrapText="1"/>
      <protection hidden="1"/>
    </xf>
    <xf numFmtId="0" fontId="38" fillId="29" borderId="6" xfId="79" applyFont="1" applyFill="1" applyBorder="1" applyAlignment="1" applyProtection="1">
      <alignment horizontal="right" vertical="center"/>
      <protection hidden="1"/>
    </xf>
    <xf numFmtId="0" fontId="38" fillId="29" borderId="6" xfId="79" applyFont="1" applyFill="1" applyBorder="1" applyAlignment="1" applyProtection="1">
      <alignment horizontal="left" vertical="center"/>
      <protection hidden="1"/>
    </xf>
    <xf numFmtId="0" fontId="34" fillId="29" borderId="6" xfId="79" applyFont="1" applyFill="1" applyBorder="1" applyAlignment="1" applyProtection="1">
      <alignment horizontal="center" vertical="top" wrapText="1"/>
      <protection hidden="1"/>
    </xf>
    <xf numFmtId="0" fontId="34" fillId="29" borderId="6" xfId="79" applyFont="1" applyFill="1" applyBorder="1" applyAlignment="1" applyProtection="1">
      <alignment horizontal="right" vertical="top" wrapText="1"/>
      <protection hidden="1"/>
    </xf>
    <xf numFmtId="0" fontId="34" fillId="29" borderId="6" xfId="79" applyFont="1" applyFill="1" applyBorder="1" applyAlignment="1" applyProtection="1">
      <alignment vertical="top" wrapText="1"/>
      <protection hidden="1"/>
    </xf>
    <xf numFmtId="0" fontId="46" fillId="3" borderId="15" xfId="79" applyFont="1" applyFill="1" applyBorder="1" applyAlignment="1" applyProtection="1">
      <alignment horizontal="center" vertical="top" wrapText="1"/>
      <protection hidden="1"/>
    </xf>
    <xf numFmtId="0" fontId="34" fillId="3" borderId="19" xfId="79" applyFont="1" applyFill="1" applyBorder="1" applyAlignment="1" applyProtection="1">
      <alignment horizontal="center" vertical="top" wrapText="1"/>
      <protection hidden="1"/>
    </xf>
    <xf numFmtId="0" fontId="34" fillId="3" borderId="64" xfId="79" applyFont="1" applyFill="1" applyBorder="1" applyAlignment="1" applyProtection="1">
      <alignment horizontal="center" vertical="top" wrapText="1"/>
      <protection hidden="1"/>
    </xf>
    <xf numFmtId="0" fontId="34" fillId="3" borderId="0" xfId="79" applyFont="1" applyFill="1" applyAlignment="1" applyProtection="1">
      <alignment vertical="center" wrapText="1"/>
      <protection hidden="1"/>
    </xf>
    <xf numFmtId="0" fontId="34" fillId="29" borderId="0" xfId="79" applyFont="1" applyFill="1" applyProtection="1">
      <protection hidden="1"/>
    </xf>
    <xf numFmtId="0" fontId="46" fillId="3" borderId="0" xfId="79" applyFont="1" applyFill="1" applyAlignment="1" applyProtection="1">
      <alignment horizontal="center" vertical="top"/>
      <protection hidden="1"/>
    </xf>
    <xf numFmtId="0" fontId="34" fillId="3" borderId="0" xfId="79" applyFont="1" applyFill="1" applyAlignment="1" applyProtection="1">
      <alignment horizontal="center" vertical="top"/>
      <protection hidden="1"/>
    </xf>
    <xf numFmtId="0" fontId="34" fillId="29" borderId="0" xfId="79" applyFont="1" applyFill="1" applyAlignment="1" applyProtection="1">
      <alignment vertical="top"/>
      <protection hidden="1"/>
    </xf>
    <xf numFmtId="0" fontId="34" fillId="29" borderId="0" xfId="79" applyFont="1" applyFill="1" applyAlignment="1" applyProtection="1">
      <alignment horizontal="center" vertical="top" wrapText="1"/>
      <protection hidden="1"/>
    </xf>
    <xf numFmtId="0" fontId="34" fillId="29" borderId="0" xfId="79" applyFont="1" applyFill="1" applyAlignment="1" applyProtection="1">
      <alignment vertical="top" wrapText="1"/>
      <protection hidden="1"/>
    </xf>
    <xf numFmtId="0" fontId="38" fillId="29" borderId="42" xfId="79" applyFont="1" applyFill="1" applyBorder="1" applyAlignment="1" applyProtection="1">
      <alignment vertical="top" wrapText="1"/>
      <protection hidden="1"/>
    </xf>
    <xf numFmtId="49" fontId="38" fillId="29" borderId="49" xfId="79" applyNumberFormat="1" applyFont="1" applyFill="1" applyBorder="1" applyAlignment="1" applyProtection="1">
      <alignment vertical="top" wrapText="1"/>
      <protection hidden="1"/>
    </xf>
    <xf numFmtId="0" fontId="38" fillId="29" borderId="49" xfId="79" applyFont="1" applyFill="1" applyBorder="1" applyAlignment="1" applyProtection="1">
      <alignment horizontal="left" vertical="top" wrapText="1"/>
      <protection hidden="1"/>
    </xf>
    <xf numFmtId="0" fontId="35" fillId="29" borderId="49" xfId="79" applyFont="1" applyFill="1" applyBorder="1" applyAlignment="1" applyProtection="1">
      <alignment horizontal="center" vertical="top" wrapText="1"/>
      <protection hidden="1"/>
    </xf>
    <xf numFmtId="0" fontId="38" fillId="29" borderId="43" xfId="79" applyFont="1" applyFill="1" applyBorder="1" applyAlignment="1" applyProtection="1">
      <alignment vertical="top" wrapText="1"/>
      <protection hidden="1"/>
    </xf>
    <xf numFmtId="0" fontId="38" fillId="29" borderId="0" xfId="79" applyFont="1" applyFill="1" applyBorder="1" applyAlignment="1" applyProtection="1">
      <alignment vertical="top" wrapText="1"/>
      <protection hidden="1"/>
    </xf>
    <xf numFmtId="0" fontId="38" fillId="29" borderId="0" xfId="79" applyFont="1" applyFill="1" applyBorder="1" applyAlignment="1" applyProtection="1">
      <alignment horizontal="center" vertical="top" wrapText="1"/>
      <protection hidden="1"/>
    </xf>
    <xf numFmtId="0" fontId="38" fillId="3" borderId="0" xfId="79" applyFont="1" applyFill="1" applyBorder="1" applyAlignment="1" applyProtection="1">
      <alignment vertical="top" wrapText="1"/>
      <protection hidden="1"/>
    </xf>
    <xf numFmtId="0" fontId="38" fillId="3" borderId="0" xfId="79" applyFont="1" applyFill="1" applyAlignment="1" applyProtection="1">
      <alignment vertical="top" wrapText="1"/>
      <protection hidden="1"/>
    </xf>
    <xf numFmtId="0" fontId="36" fillId="29" borderId="0" xfId="79" applyFont="1" applyFill="1" applyBorder="1" applyAlignment="1" applyProtection="1">
      <alignment vertical="top" wrapText="1"/>
      <protection hidden="1"/>
    </xf>
    <xf numFmtId="0" fontId="36" fillId="29" borderId="40" xfId="79" applyFont="1" applyFill="1" applyBorder="1" applyAlignment="1" applyProtection="1">
      <alignment vertical="top" wrapText="1"/>
      <protection hidden="1"/>
    </xf>
    <xf numFmtId="0" fontId="35" fillId="3" borderId="0" xfId="79" applyFont="1" applyFill="1" applyBorder="1" applyAlignment="1" applyProtection="1">
      <alignment vertical="top" wrapText="1"/>
      <protection hidden="1"/>
    </xf>
    <xf numFmtId="0" fontId="34" fillId="29" borderId="5" xfId="79" applyFont="1" applyFill="1" applyBorder="1" applyAlignment="1" applyProtection="1">
      <alignment horizontal="right" vertical="top" wrapText="1"/>
      <protection hidden="1"/>
    </xf>
    <xf numFmtId="0" fontId="36" fillId="29" borderId="6" xfId="79" applyFont="1" applyFill="1" applyBorder="1" applyAlignment="1" applyProtection="1">
      <alignment vertical="top" wrapText="1"/>
      <protection hidden="1"/>
    </xf>
    <xf numFmtId="0" fontId="36" fillId="0" borderId="0" xfId="79" applyFont="1" applyFill="1" applyBorder="1" applyAlignment="1" applyProtection="1">
      <alignment vertical="top" wrapText="1"/>
      <protection hidden="1"/>
    </xf>
    <xf numFmtId="0" fontId="35" fillId="3" borderId="0" xfId="79" applyFont="1" applyFill="1" applyAlignment="1" applyProtection="1">
      <alignment horizontal="center" vertical="top" wrapText="1"/>
      <protection hidden="1"/>
    </xf>
    <xf numFmtId="0" fontId="38" fillId="3" borderId="0" xfId="79" applyFont="1" applyFill="1" applyAlignment="1" applyProtection="1">
      <alignment horizontal="center" vertical="top" wrapText="1"/>
      <protection hidden="1"/>
    </xf>
    <xf numFmtId="0" fontId="44" fillId="3" borderId="0" xfId="79" applyFont="1" applyFill="1" applyAlignment="1" applyProtection="1">
      <protection hidden="1"/>
    </xf>
    <xf numFmtId="0" fontId="72" fillId="3" borderId="0" xfId="79" applyFont="1" applyFill="1" applyAlignment="1" applyProtection="1">
      <alignment horizontal="left" vertical="top" wrapText="1"/>
      <protection hidden="1"/>
    </xf>
    <xf numFmtId="0" fontId="35" fillId="3" borderId="0" xfId="79" applyFont="1" applyFill="1" applyAlignment="1" applyProtection="1">
      <alignment vertical="center" wrapText="1"/>
      <protection hidden="1"/>
    </xf>
    <xf numFmtId="0" fontId="35" fillId="3" borderId="0" xfId="79" applyFont="1" applyFill="1" applyAlignment="1" applyProtection="1">
      <alignment vertical="top" wrapText="1"/>
      <protection hidden="1"/>
    </xf>
    <xf numFmtId="0" fontId="38" fillId="29" borderId="0" xfId="117" applyFont="1" applyFill="1" applyBorder="1" applyAlignment="1" applyProtection="1">
      <alignment horizontal="left" vertical="center" wrapText="1"/>
      <protection hidden="1"/>
    </xf>
    <xf numFmtId="0" fontId="45" fillId="29" borderId="0" xfId="117" applyFont="1" applyFill="1" applyBorder="1" applyAlignment="1" applyProtection="1">
      <alignment vertical="top" wrapText="1"/>
      <protection hidden="1"/>
    </xf>
    <xf numFmtId="0" fontId="45" fillId="29" borderId="0" xfId="117" applyFont="1" applyFill="1" applyBorder="1" applyAlignment="1" applyProtection="1">
      <alignment wrapText="1"/>
      <protection hidden="1"/>
    </xf>
    <xf numFmtId="0" fontId="38" fillId="29" borderId="0" xfId="117" applyFont="1" applyFill="1" applyBorder="1" applyAlignment="1" applyProtection="1">
      <alignment wrapText="1"/>
      <protection hidden="1"/>
    </xf>
    <xf numFmtId="49" fontId="38" fillId="3" borderId="0" xfId="79" applyNumberFormat="1" applyFont="1" applyFill="1" applyAlignment="1" applyProtection="1">
      <alignment vertical="top" wrapText="1"/>
      <protection hidden="1"/>
    </xf>
    <xf numFmtId="0" fontId="38" fillId="3" borderId="0" xfId="79" applyFont="1" applyFill="1" applyAlignment="1" applyProtection="1">
      <alignment horizontal="left" vertical="top" wrapText="1"/>
      <protection hidden="1"/>
    </xf>
    <xf numFmtId="0" fontId="36" fillId="29" borderId="5" xfId="79" applyFont="1" applyFill="1" applyBorder="1" applyAlignment="1" applyProtection="1">
      <alignment vertical="top" wrapText="1"/>
      <protection hidden="1"/>
    </xf>
    <xf numFmtId="0" fontId="34" fillId="29" borderId="6" xfId="79" applyFont="1" applyFill="1" applyBorder="1" applyAlignment="1" applyProtection="1">
      <alignment horizontal="left" vertical="top" wrapText="1"/>
      <protection hidden="1"/>
    </xf>
    <xf numFmtId="0" fontId="36" fillId="29" borderId="42" xfId="79" applyFont="1" applyFill="1" applyBorder="1" applyAlignment="1" applyProtection="1">
      <alignment horizontal="left" vertical="center" wrapText="1"/>
      <protection hidden="1"/>
    </xf>
    <xf numFmtId="0" fontId="36" fillId="29" borderId="49" xfId="79" applyFont="1" applyFill="1" applyBorder="1" applyAlignment="1" applyProtection="1">
      <alignment horizontal="left" vertical="center" wrapText="1"/>
      <protection hidden="1"/>
    </xf>
    <xf numFmtId="0" fontId="36" fillId="29" borderId="43" xfId="79" applyFont="1" applyFill="1" applyBorder="1" applyAlignment="1" applyProtection="1">
      <alignment horizontal="left" vertical="center" wrapText="1"/>
      <protection hidden="1"/>
    </xf>
    <xf numFmtId="0" fontId="36" fillId="29" borderId="41" xfId="79" applyFont="1" applyFill="1" applyBorder="1" applyAlignment="1" applyProtection="1">
      <alignment horizontal="left" vertical="top"/>
      <protection hidden="1"/>
    </xf>
    <xf numFmtId="0" fontId="36" fillId="29" borderId="0" xfId="79" applyFont="1" applyFill="1" applyBorder="1" applyAlignment="1" applyProtection="1">
      <alignment horizontal="left" vertical="center"/>
      <protection hidden="1"/>
    </xf>
    <xf numFmtId="0" fontId="36" fillId="29" borderId="40" xfId="79" applyFont="1" applyFill="1" applyBorder="1" applyAlignment="1" applyProtection="1">
      <alignment horizontal="left" vertical="center"/>
      <protection hidden="1"/>
    </xf>
    <xf numFmtId="10" fontId="38" fillId="3" borderId="0" xfId="80" applyNumberFormat="1" applyFont="1" applyFill="1" applyAlignment="1" applyProtection="1">
      <alignment vertical="top" wrapText="1"/>
      <protection hidden="1"/>
    </xf>
    <xf numFmtId="0" fontId="34" fillId="29" borderId="5" xfId="79" applyFont="1" applyFill="1" applyBorder="1" applyAlignment="1" applyProtection="1">
      <alignment vertical="center"/>
      <protection hidden="1"/>
    </xf>
    <xf numFmtId="0" fontId="34" fillId="29" borderId="6" xfId="79" applyFont="1" applyFill="1" applyBorder="1" applyAlignment="1" applyProtection="1">
      <alignment horizontal="right" vertical="center"/>
      <protection hidden="1"/>
    </xf>
    <xf numFmtId="0" fontId="34" fillId="29" borderId="6" xfId="79" applyFont="1" applyFill="1" applyBorder="1" applyAlignment="1" applyProtection="1">
      <alignment horizontal="left" vertical="center"/>
      <protection hidden="1"/>
    </xf>
    <xf numFmtId="0" fontId="36" fillId="29" borderId="6" xfId="79" applyFont="1" applyFill="1" applyBorder="1" applyAlignment="1" applyProtection="1">
      <alignment horizontal="left" vertical="center"/>
      <protection hidden="1"/>
    </xf>
    <xf numFmtId="0" fontId="35" fillId="3" borderId="9" xfId="79" applyFont="1" applyFill="1" applyBorder="1" applyAlignment="1" applyProtection="1">
      <alignment horizontal="left" vertical="top" wrapText="1"/>
      <protection hidden="1"/>
    </xf>
    <xf numFmtId="0" fontId="35" fillId="3" borderId="18" xfId="79" applyFont="1" applyFill="1" applyBorder="1" applyAlignment="1" applyProtection="1">
      <alignment horizontal="left" vertical="top" wrapText="1"/>
      <protection hidden="1"/>
    </xf>
    <xf numFmtId="0" fontId="35" fillId="3" borderId="17" xfId="79" applyFont="1" applyFill="1" applyBorder="1" applyAlignment="1" applyProtection="1">
      <alignment horizontal="center" vertical="top" wrapText="1"/>
      <protection hidden="1"/>
    </xf>
    <xf numFmtId="0" fontId="35" fillId="0" borderId="4" xfId="79" applyFont="1" applyFill="1" applyBorder="1" applyAlignment="1" applyProtection="1">
      <alignment horizontal="left" vertical="top" wrapText="1"/>
      <protection hidden="1"/>
    </xf>
    <xf numFmtId="0" fontId="35" fillId="3" borderId="41" xfId="79" applyFont="1" applyFill="1" applyBorder="1" applyAlignment="1" applyProtection="1">
      <alignment vertical="top" wrapText="1"/>
      <protection hidden="1"/>
    </xf>
    <xf numFmtId="164" fontId="35" fillId="3" borderId="0" xfId="79" applyNumberFormat="1" applyFont="1" applyFill="1" applyAlignment="1" applyProtection="1">
      <alignment vertical="top" wrapText="1"/>
      <protection hidden="1"/>
    </xf>
    <xf numFmtId="0" fontId="38" fillId="3" borderId="1" xfId="79" applyFont="1" applyFill="1" applyBorder="1" applyAlignment="1" applyProtection="1">
      <alignment horizontal="center" vertical="top" wrapText="1"/>
      <protection hidden="1"/>
    </xf>
    <xf numFmtId="0" fontId="38" fillId="0" borderId="0" xfId="79" applyFont="1" applyFill="1" applyBorder="1" applyAlignment="1" applyProtection="1">
      <alignment horizontal="left" vertical="top" wrapText="1"/>
      <protection hidden="1"/>
    </xf>
    <xf numFmtId="0" fontId="38" fillId="3" borderId="0" xfId="79" applyFont="1" applyFill="1" applyBorder="1" applyAlignment="1" applyProtection="1">
      <alignment horizontal="center" vertical="top" wrapText="1"/>
      <protection hidden="1"/>
    </xf>
    <xf numFmtId="0" fontId="34" fillId="29" borderId="42" xfId="79" applyFont="1" applyFill="1" applyBorder="1" applyAlignment="1" applyProtection="1">
      <protection hidden="1"/>
    </xf>
    <xf numFmtId="0" fontId="34" fillId="29" borderId="49" xfId="79" applyFont="1" applyFill="1" applyBorder="1" applyAlignment="1" applyProtection="1">
      <protection hidden="1"/>
    </xf>
    <xf numFmtId="0" fontId="34" fillId="29" borderId="43" xfId="79" applyFont="1" applyFill="1" applyBorder="1" applyAlignment="1" applyProtection="1">
      <protection hidden="1"/>
    </xf>
    <xf numFmtId="0" fontId="34" fillId="0" borderId="0" xfId="79" applyFont="1" applyAlignment="1" applyProtection="1">
      <protection hidden="1"/>
    </xf>
    <xf numFmtId="0" fontId="36" fillId="29" borderId="41" xfId="79" applyFont="1" applyFill="1" applyBorder="1" applyAlignment="1" applyProtection="1">
      <protection hidden="1"/>
    </xf>
    <xf numFmtId="0" fontId="36" fillId="29" borderId="0" xfId="79" applyFont="1" applyFill="1" applyBorder="1" applyAlignment="1" applyProtection="1">
      <protection hidden="1"/>
    </xf>
    <xf numFmtId="0" fontId="34" fillId="29" borderId="0" xfId="79" applyFont="1" applyFill="1" applyBorder="1" applyAlignment="1" applyProtection="1">
      <protection hidden="1"/>
    </xf>
    <xf numFmtId="0" fontId="34" fillId="29" borderId="40" xfId="79" applyFont="1" applyFill="1" applyBorder="1" applyAlignment="1" applyProtection="1">
      <protection hidden="1"/>
    </xf>
    <xf numFmtId="0" fontId="34" fillId="29" borderId="41" xfId="79" applyFont="1" applyFill="1" applyBorder="1" applyAlignment="1" applyProtection="1">
      <protection hidden="1"/>
    </xf>
    <xf numFmtId="0" fontId="34" fillId="29" borderId="5" xfId="79" applyFont="1" applyFill="1" applyBorder="1" applyAlignment="1" applyProtection="1">
      <alignment horizontal="right" vertical="top"/>
      <protection hidden="1"/>
    </xf>
    <xf numFmtId="0" fontId="36" fillId="29" borderId="6" xfId="79" applyFont="1" applyFill="1" applyBorder="1" applyAlignment="1" applyProtection="1">
      <alignment vertical="top"/>
      <protection hidden="1"/>
    </xf>
    <xf numFmtId="0" fontId="34" fillId="0" borderId="0" xfId="79" applyFont="1" applyBorder="1" applyAlignment="1" applyProtection="1">
      <protection hidden="1"/>
    </xf>
    <xf numFmtId="0" fontId="34" fillId="0" borderId="0" xfId="79" applyFont="1" applyAlignment="1" applyProtection="1">
      <alignment vertical="center"/>
      <protection hidden="1"/>
    </xf>
    <xf numFmtId="0" fontId="34" fillId="0" borderId="0" xfId="79" applyFont="1" applyBorder="1" applyAlignment="1" applyProtection="1">
      <alignment vertical="top"/>
      <protection hidden="1"/>
    </xf>
    <xf numFmtId="0" fontId="65" fillId="0" borderId="0" xfId="79" applyFont="1" applyBorder="1" applyAlignment="1" applyProtection="1">
      <protection hidden="1"/>
    </xf>
    <xf numFmtId="0" fontId="49" fillId="0" borderId="0" xfId="79" applyFont="1" applyBorder="1" applyAlignment="1" applyProtection="1">
      <protection hidden="1"/>
    </xf>
    <xf numFmtId="0" fontId="34" fillId="30" borderId="39" xfId="79" applyFont="1" applyFill="1" applyBorder="1" applyAlignment="1" applyProtection="1">
      <alignment horizontal="left" vertical="top"/>
      <protection hidden="1"/>
    </xf>
    <xf numFmtId="0" fontId="34" fillId="30" borderId="68" xfId="79" applyFont="1" applyFill="1" applyBorder="1" applyAlignment="1" applyProtection="1">
      <alignment horizontal="left" vertical="top"/>
      <protection hidden="1"/>
    </xf>
    <xf numFmtId="0" fontId="34" fillId="30" borderId="39" xfId="79" applyFont="1" applyFill="1" applyBorder="1" applyAlignment="1" applyProtection="1">
      <alignment vertical="top"/>
      <protection hidden="1"/>
    </xf>
    <xf numFmtId="0" fontId="34" fillId="29" borderId="43" xfId="79" applyFont="1" applyFill="1" applyBorder="1" applyAlignment="1" applyProtection="1">
      <alignment vertical="top" wrapText="1"/>
      <protection hidden="1"/>
    </xf>
    <xf numFmtId="0" fontId="34" fillId="29" borderId="40" xfId="79" applyFont="1" applyFill="1" applyBorder="1" applyAlignment="1" applyProtection="1">
      <alignment vertical="top" wrapText="1"/>
      <protection hidden="1"/>
    </xf>
    <xf numFmtId="0" fontId="43" fillId="3" borderId="41" xfId="79" applyFont="1" applyFill="1" applyBorder="1" applyAlignment="1" applyProtection="1">
      <alignment vertical="top" wrapText="1"/>
      <protection hidden="1"/>
    </xf>
    <xf numFmtId="0" fontId="68" fillId="0" borderId="0" xfId="0" applyFont="1" applyAlignment="1" applyProtection="1">
      <alignment horizontal="right" vertical="top" wrapText="1"/>
      <protection hidden="1"/>
    </xf>
    <xf numFmtId="0" fontId="68" fillId="0" borderId="0" xfId="0" applyFont="1" applyAlignment="1" applyProtection="1">
      <alignment horizontal="right" wrapText="1"/>
      <protection hidden="1"/>
    </xf>
    <xf numFmtId="0" fontId="62" fillId="0" borderId="0" xfId="0" applyFont="1" applyAlignment="1" applyProtection="1">
      <alignment wrapText="1"/>
      <protection hidden="1"/>
    </xf>
    <xf numFmtId="0" fontId="62" fillId="0" borderId="0" xfId="0" applyFont="1" applyAlignment="1" applyProtection="1">
      <alignment horizontal="right" vertical="top" wrapText="1"/>
      <protection hidden="1"/>
    </xf>
    <xf numFmtId="0" fontId="62" fillId="0" borderId="0" xfId="0" applyFont="1" applyAlignment="1" applyProtection="1">
      <alignment horizontal="right" wrapText="1"/>
      <protection hidden="1"/>
    </xf>
    <xf numFmtId="0" fontId="34" fillId="0" borderId="0" xfId="72" applyFont="1" applyProtection="1">
      <protection hidden="1"/>
    </xf>
    <xf numFmtId="0" fontId="52" fillId="0" borderId="0" xfId="72" applyFont="1" applyFill="1" applyProtection="1">
      <protection hidden="1"/>
    </xf>
    <xf numFmtId="0" fontId="34" fillId="0" borderId="0" xfId="72" applyFont="1" applyFill="1" applyProtection="1">
      <protection hidden="1"/>
    </xf>
    <xf numFmtId="0" fontId="36" fillId="0" borderId="0" xfId="72" applyFont="1" applyAlignment="1" applyProtection="1">
      <alignment horizontal="left" vertical="center"/>
      <protection hidden="1"/>
    </xf>
    <xf numFmtId="0" fontId="53" fillId="0" borderId="0" xfId="72" applyFont="1" applyFill="1" applyProtection="1">
      <protection hidden="1"/>
    </xf>
    <xf numFmtId="0" fontId="54" fillId="0" borderId="0" xfId="72" applyFont="1" applyFill="1" applyAlignment="1" applyProtection="1">
      <alignment horizontal="left"/>
      <protection hidden="1"/>
    </xf>
    <xf numFmtId="0" fontId="54" fillId="0" borderId="0" xfId="72" applyFont="1" applyFill="1" applyProtection="1">
      <protection hidden="1"/>
    </xf>
    <xf numFmtId="0" fontId="53" fillId="0" borderId="0" xfId="72" applyFont="1" applyFill="1" applyAlignment="1" applyProtection="1">
      <alignment vertical="center"/>
      <protection hidden="1"/>
    </xf>
    <xf numFmtId="0" fontId="48" fillId="0" borderId="0" xfId="72" applyFont="1" applyFill="1" applyAlignment="1" applyProtection="1">
      <alignment vertical="center" wrapText="1"/>
      <protection hidden="1"/>
    </xf>
    <xf numFmtId="0" fontId="64" fillId="0" borderId="0" xfId="72" applyFont="1" applyFill="1" applyProtection="1">
      <protection hidden="1"/>
    </xf>
    <xf numFmtId="0" fontId="63" fillId="0" borderId="0" xfId="72" applyFont="1" applyFill="1" applyProtection="1">
      <protection hidden="1"/>
    </xf>
    <xf numFmtId="0" fontId="38" fillId="41" borderId="0" xfId="72" applyFont="1" applyFill="1" applyAlignment="1" applyProtection="1">
      <alignment vertical="center"/>
      <protection hidden="1"/>
    </xf>
    <xf numFmtId="0" fontId="63" fillId="0" borderId="0" xfId="72" applyFont="1" applyAlignment="1" applyProtection="1">
      <protection hidden="1"/>
    </xf>
    <xf numFmtId="0" fontId="34" fillId="0" borderId="0" xfId="72" applyFont="1" applyAlignment="1" applyProtection="1">
      <protection hidden="1"/>
    </xf>
    <xf numFmtId="0" fontId="34" fillId="29" borderId="0" xfId="72" applyFont="1" applyFill="1" applyProtection="1">
      <protection hidden="1"/>
    </xf>
    <xf numFmtId="0" fontId="34" fillId="29" borderId="0" xfId="72" applyFont="1" applyFill="1" applyAlignment="1" applyProtection="1">
      <alignment horizontal="center" vertical="center" wrapText="1"/>
      <protection hidden="1"/>
    </xf>
    <xf numFmtId="0" fontId="34" fillId="29" borderId="0" xfId="72" applyFont="1" applyFill="1" applyAlignment="1" applyProtection="1">
      <alignment vertical="center"/>
      <protection hidden="1"/>
    </xf>
    <xf numFmtId="0" fontId="63" fillId="29" borderId="0" xfId="72" applyFont="1" applyFill="1" applyAlignment="1" applyProtection="1">
      <protection hidden="1"/>
    </xf>
    <xf numFmtId="0" fontId="34" fillId="29" borderId="0" xfId="72" applyFont="1" applyFill="1" applyAlignment="1" applyProtection="1">
      <protection hidden="1"/>
    </xf>
    <xf numFmtId="0" fontId="48" fillId="29" borderId="0" xfId="72" applyFont="1" applyFill="1" applyAlignment="1" applyProtection="1">
      <alignment vertical="center" wrapText="1"/>
      <protection hidden="1"/>
    </xf>
    <xf numFmtId="0" fontId="34" fillId="41" borderId="0" xfId="72" applyFont="1" applyFill="1" applyAlignment="1" applyProtection="1">
      <alignment vertical="center"/>
      <protection hidden="1"/>
    </xf>
    <xf numFmtId="0" fontId="34" fillId="29" borderId="0" xfId="72" applyFont="1" applyFill="1" applyAlignment="1" applyProtection="1">
      <alignment vertical="center" wrapText="1"/>
      <protection hidden="1"/>
    </xf>
    <xf numFmtId="0" fontId="34" fillId="0" borderId="0" xfId="72" applyFont="1" applyFill="1" applyAlignment="1" applyProtection="1">
      <alignment horizontal="left" vertical="center" wrapText="1"/>
      <protection hidden="1"/>
    </xf>
    <xf numFmtId="0" fontId="34" fillId="0" borderId="0" xfId="72" applyFont="1" applyFill="1" applyAlignment="1" applyProtection="1">
      <alignment vertical="center"/>
      <protection hidden="1"/>
    </xf>
    <xf numFmtId="0" fontId="63" fillId="0" borderId="0" xfId="72" applyFont="1" applyFill="1" applyAlignment="1" applyProtection="1">
      <protection hidden="1"/>
    </xf>
    <xf numFmtId="0" fontId="34" fillId="0" borderId="0" xfId="72" applyFont="1" applyFill="1" applyAlignment="1" applyProtection="1">
      <protection hidden="1"/>
    </xf>
    <xf numFmtId="0" fontId="34" fillId="0" borderId="0" xfId="72" applyFont="1" applyFill="1" applyAlignment="1" applyProtection="1">
      <alignment vertical="center" wrapText="1"/>
      <protection hidden="1"/>
    </xf>
    <xf numFmtId="0" fontId="38" fillId="0" borderId="0" xfId="72" applyFont="1" applyFill="1" applyAlignment="1" applyProtection="1">
      <alignment horizontal="left" vertical="center"/>
      <protection hidden="1"/>
    </xf>
    <xf numFmtId="0" fontId="48" fillId="0" borderId="0" xfId="72" applyFont="1" applyFill="1" applyAlignment="1" applyProtection="1">
      <alignment horizontal="left" vertical="center" wrapText="1"/>
      <protection hidden="1"/>
    </xf>
    <xf numFmtId="0" fontId="34" fillId="0" borderId="0" xfId="72" applyFont="1" applyFill="1" applyAlignment="1" applyProtection="1">
      <alignment horizontal="left" vertical="center"/>
      <protection hidden="1"/>
    </xf>
    <xf numFmtId="0" fontId="48" fillId="0" borderId="0" xfId="72" applyFont="1" applyFill="1" applyAlignment="1" applyProtection="1">
      <protection hidden="1"/>
    </xf>
    <xf numFmtId="0" fontId="46" fillId="0" borderId="0" xfId="72" applyFont="1" applyFill="1" applyAlignment="1" applyProtection="1">
      <alignment vertical="center"/>
      <protection hidden="1"/>
    </xf>
    <xf numFmtId="0" fontId="56" fillId="0" borderId="0" xfId="72" applyFont="1" applyFill="1" applyProtection="1">
      <protection hidden="1"/>
    </xf>
    <xf numFmtId="0" fontId="56" fillId="0" borderId="0" xfId="72" applyFont="1" applyFill="1" applyAlignment="1" applyProtection="1">
      <protection hidden="1"/>
    </xf>
    <xf numFmtId="0" fontId="56" fillId="0" borderId="0" xfId="72" applyFont="1" applyFill="1" applyAlignment="1" applyProtection="1">
      <alignment horizontal="left" vertical="center" wrapText="1"/>
      <protection hidden="1"/>
    </xf>
    <xf numFmtId="0" fontId="56" fillId="0" borderId="0" xfId="72" applyFont="1" applyFill="1" applyAlignment="1" applyProtection="1">
      <alignment horizontal="left" vertical="center"/>
      <protection hidden="1"/>
    </xf>
    <xf numFmtId="0" fontId="56" fillId="0" borderId="0" xfId="72" applyFont="1" applyFill="1" applyAlignment="1" applyProtection="1">
      <alignment vertical="center"/>
      <protection hidden="1"/>
    </xf>
    <xf numFmtId="0" fontId="52" fillId="0" borderId="0" xfId="72" applyFont="1" applyFill="1" applyAlignment="1" applyProtection="1">
      <protection hidden="1"/>
    </xf>
    <xf numFmtId="0" fontId="34" fillId="0" borderId="0" xfId="72" applyFont="1" applyAlignment="1" applyProtection="1">
      <alignment horizontal="center"/>
      <protection hidden="1"/>
    </xf>
    <xf numFmtId="0" fontId="34" fillId="0" borderId="0" xfId="72" applyFont="1" applyAlignment="1" applyProtection="1">
      <alignment vertical="center"/>
      <protection hidden="1"/>
    </xf>
    <xf numFmtId="0" fontId="35" fillId="0" borderId="65" xfId="72" applyFont="1" applyFill="1" applyBorder="1" applyAlignment="1" applyProtection="1">
      <alignment wrapText="1"/>
      <protection hidden="1"/>
    </xf>
    <xf numFmtId="0" fontId="38" fillId="38" borderId="65" xfId="72" applyFont="1" applyFill="1" applyBorder="1" applyAlignment="1" applyProtection="1">
      <alignment horizontal="left" vertical="center" wrapText="1"/>
      <protection hidden="1"/>
    </xf>
    <xf numFmtId="0" fontId="59" fillId="0" borderId="0" xfId="72" applyFont="1" applyAlignment="1" applyProtection="1">
      <alignment vertical="top" wrapText="1"/>
      <protection hidden="1"/>
    </xf>
    <xf numFmtId="165" fontId="34" fillId="0" borderId="0" xfId="72" applyNumberFormat="1" applyFont="1" applyFill="1" applyAlignment="1" applyProtection="1">
      <protection hidden="1"/>
    </xf>
    <xf numFmtId="0" fontId="60" fillId="39" borderId="0" xfId="72" applyFont="1" applyFill="1" applyAlignment="1" applyProtection="1">
      <alignment horizontal="left" vertical="top" wrapText="1"/>
      <protection hidden="1"/>
    </xf>
    <xf numFmtId="0" fontId="46" fillId="39" borderId="0" xfId="72" applyFont="1" applyFill="1" applyAlignment="1" applyProtection="1">
      <alignment horizontal="left" vertical="top" wrapText="1"/>
      <protection hidden="1"/>
    </xf>
    <xf numFmtId="0" fontId="46" fillId="39" borderId="0" xfId="72" applyFont="1" applyFill="1" applyAlignment="1" applyProtection="1">
      <alignment horizontal="left" vertical="top"/>
      <protection hidden="1"/>
    </xf>
    <xf numFmtId="0" fontId="71" fillId="39" borderId="0" xfId="72" applyFont="1" applyFill="1" applyBorder="1" applyAlignment="1" applyProtection="1">
      <alignment horizontal="left" vertical="top"/>
      <protection hidden="1"/>
    </xf>
    <xf numFmtId="0" fontId="46" fillId="39" borderId="0" xfId="72" applyFont="1" applyFill="1" applyBorder="1" applyAlignment="1" applyProtection="1">
      <alignment horizontal="left" vertical="top" wrapText="1"/>
      <protection hidden="1"/>
    </xf>
    <xf numFmtId="0" fontId="46" fillId="39" borderId="10" xfId="72" applyFont="1" applyFill="1" applyBorder="1" applyAlignment="1" applyProtection="1">
      <alignment horizontal="left" vertical="top" wrapText="1"/>
      <protection hidden="1"/>
    </xf>
    <xf numFmtId="0" fontId="71" fillId="39" borderId="0" xfId="72" applyFont="1" applyFill="1" applyAlignment="1" applyProtection="1">
      <alignment horizontal="left" vertical="top" wrapText="1"/>
      <protection hidden="1"/>
    </xf>
    <xf numFmtId="0" fontId="46" fillId="0" borderId="0" xfId="72" applyFont="1" applyAlignment="1" applyProtection="1">
      <protection hidden="1"/>
    </xf>
    <xf numFmtId="0" fontId="46" fillId="0" borderId="0" xfId="72" applyFont="1" applyFill="1" applyAlignment="1" applyProtection="1">
      <protection hidden="1"/>
    </xf>
    <xf numFmtId="0" fontId="34" fillId="40" borderId="0" xfId="72" applyFont="1" applyFill="1" applyAlignment="1" applyProtection="1">
      <alignment horizontal="left" vertical="top"/>
      <protection hidden="1"/>
    </xf>
    <xf numFmtId="0" fontId="34" fillId="39" borderId="0" xfId="72" applyFont="1" applyFill="1" applyAlignment="1" applyProtection="1">
      <alignment horizontal="left" vertical="top"/>
      <protection hidden="1"/>
    </xf>
    <xf numFmtId="0" fontId="46" fillId="40" borderId="0" xfId="72" applyFont="1" applyFill="1" applyAlignment="1" applyProtection="1">
      <alignment horizontal="left" vertical="top"/>
      <protection hidden="1"/>
    </xf>
    <xf numFmtId="0" fontId="38" fillId="29" borderId="0" xfId="79" applyFont="1" applyFill="1" applyBorder="1" applyAlignment="1" applyProtection="1">
      <alignment vertical="top"/>
      <protection hidden="1"/>
    </xf>
    <xf numFmtId="0" fontId="38" fillId="0" borderId="0" xfId="79" applyFont="1" applyAlignment="1" applyProtection="1">
      <alignment vertical="top" wrapText="1"/>
      <protection hidden="1"/>
    </xf>
    <xf numFmtId="0" fontId="35" fillId="29" borderId="0" xfId="79" applyFont="1" applyFill="1" applyBorder="1" applyAlignment="1" applyProtection="1">
      <alignment horizontal="center"/>
      <protection hidden="1"/>
    </xf>
    <xf numFmtId="0" fontId="38" fillId="0" borderId="0" xfId="79" applyFont="1" applyFill="1" applyBorder="1" applyAlignment="1" applyProtection="1">
      <alignment horizontal="center" vertical="center" wrapText="1"/>
      <protection hidden="1"/>
    </xf>
    <xf numFmtId="0" fontId="38" fillId="0" borderId="0" xfId="79" applyFont="1" applyFill="1" applyBorder="1" applyAlignment="1" applyProtection="1">
      <alignment vertical="center" wrapText="1"/>
      <protection hidden="1"/>
    </xf>
    <xf numFmtId="0" fontId="35" fillId="0" borderId="0" xfId="79" applyFont="1" applyFill="1" applyBorder="1" applyAlignment="1" applyProtection="1">
      <alignment horizontal="center" vertical="center" wrapText="1"/>
      <protection hidden="1"/>
    </xf>
    <xf numFmtId="0" fontId="38" fillId="0" borderId="0" xfId="79" applyFont="1" applyBorder="1" applyAlignment="1" applyProtection="1">
      <alignment vertical="top" wrapText="1"/>
      <protection hidden="1"/>
    </xf>
    <xf numFmtId="0" fontId="35" fillId="4" borderId="48" xfId="79" applyFont="1" applyFill="1" applyBorder="1" applyAlignment="1" applyProtection="1">
      <alignment horizontal="center" vertical="center" textRotation="90" wrapText="1"/>
      <protection hidden="1"/>
    </xf>
    <xf numFmtId="0" fontId="35" fillId="4" borderId="11" xfId="79" applyFont="1" applyFill="1" applyBorder="1" applyAlignment="1" applyProtection="1">
      <alignment vertical="center" wrapText="1"/>
      <protection hidden="1"/>
    </xf>
    <xf numFmtId="0" fontId="35" fillId="4" borderId="22" xfId="79" applyFont="1" applyFill="1" applyBorder="1" applyAlignment="1" applyProtection="1">
      <alignment vertical="center" wrapText="1"/>
      <protection hidden="1"/>
    </xf>
    <xf numFmtId="0" fontId="35" fillId="30" borderId="48" xfId="79" applyFont="1" applyFill="1" applyBorder="1" applyAlignment="1" applyProtection="1">
      <alignment horizontal="center" vertical="center" wrapText="1"/>
      <protection hidden="1"/>
    </xf>
    <xf numFmtId="0" fontId="35" fillId="4" borderId="11" xfId="79" applyFont="1" applyFill="1" applyBorder="1" applyAlignment="1" applyProtection="1">
      <alignment horizontal="center" vertical="center" wrapText="1"/>
      <protection hidden="1"/>
    </xf>
    <xf numFmtId="0" fontId="35" fillId="4" borderId="22" xfId="79" applyFont="1" applyFill="1" applyBorder="1" applyAlignment="1" applyProtection="1">
      <alignment horizontal="center" vertical="center" wrapText="1"/>
      <protection hidden="1"/>
    </xf>
    <xf numFmtId="0" fontId="38" fillId="0" borderId="0" xfId="79" applyFont="1" applyAlignment="1" applyProtection="1">
      <alignment vertical="center" wrapText="1"/>
      <protection hidden="1"/>
    </xf>
    <xf numFmtId="0" fontId="35" fillId="4" borderId="7" xfId="79" applyFont="1" applyFill="1" applyBorder="1" applyAlignment="1" applyProtection="1">
      <alignment horizontal="center" vertical="top" textRotation="90" wrapText="1"/>
      <protection hidden="1"/>
    </xf>
    <xf numFmtId="0" fontId="35" fillId="4" borderId="2" xfId="79" applyFont="1" applyFill="1" applyBorder="1" applyAlignment="1" applyProtection="1">
      <alignment vertical="top" wrapText="1"/>
      <protection hidden="1"/>
    </xf>
    <xf numFmtId="0" fontId="35" fillId="4" borderId="21" xfId="79" applyFont="1" applyFill="1" applyBorder="1" applyAlignment="1" applyProtection="1">
      <alignment vertical="top" wrapText="1"/>
      <protection hidden="1"/>
    </xf>
    <xf numFmtId="0" fontId="41" fillId="30" borderId="7" xfId="79" applyFont="1" applyFill="1" applyBorder="1" applyAlignment="1" applyProtection="1">
      <alignment horizontal="center" vertical="center" wrapText="1"/>
      <protection hidden="1"/>
    </xf>
    <xf numFmtId="0" fontId="41" fillId="4" borderId="2" xfId="79" applyFont="1" applyFill="1" applyBorder="1" applyAlignment="1" applyProtection="1">
      <alignment horizontal="center" vertical="center" wrapText="1"/>
      <protection hidden="1"/>
    </xf>
    <xf numFmtId="0" fontId="41" fillId="4" borderId="21" xfId="79" applyFont="1" applyFill="1" applyBorder="1" applyAlignment="1" applyProtection="1">
      <alignment horizontal="center" vertical="center" wrapText="1"/>
      <protection hidden="1"/>
    </xf>
    <xf numFmtId="0" fontId="41" fillId="3" borderId="8" xfId="79" applyFont="1" applyFill="1" applyBorder="1" applyAlignment="1" applyProtection="1">
      <alignment horizontal="center" vertical="center" wrapText="1"/>
      <protection hidden="1"/>
    </xf>
    <xf numFmtId="0" fontId="38" fillId="3" borderId="1" xfId="79" applyFont="1" applyFill="1" applyBorder="1" applyAlignment="1" applyProtection="1">
      <alignment vertical="center" wrapText="1"/>
      <protection hidden="1"/>
    </xf>
    <xf numFmtId="0" fontId="38" fillId="0" borderId="20" xfId="79" applyFont="1" applyFill="1" applyBorder="1" applyAlignment="1" applyProtection="1">
      <alignment vertical="center" wrapText="1"/>
      <protection hidden="1"/>
    </xf>
    <xf numFmtId="0" fontId="41" fillId="3" borderId="13" xfId="79" applyFont="1" applyFill="1" applyBorder="1" applyAlignment="1" applyProtection="1">
      <alignment horizontal="center" vertical="center" wrapText="1"/>
      <protection hidden="1"/>
    </xf>
    <xf numFmtId="0" fontId="43" fillId="0" borderId="0" xfId="79" applyFont="1" applyAlignment="1" applyProtection="1">
      <alignment vertical="top" wrapText="1"/>
      <protection hidden="1"/>
    </xf>
    <xf numFmtId="0" fontId="35" fillId="0" borderId="0" xfId="79" applyFont="1" applyAlignment="1" applyProtection="1">
      <alignment vertical="top" wrapText="1"/>
      <protection hidden="1"/>
    </xf>
    <xf numFmtId="0" fontId="35" fillId="3" borderId="13" xfId="79" applyFont="1" applyFill="1" applyBorder="1" applyAlignment="1" applyProtection="1">
      <alignment vertical="top" wrapText="1"/>
      <protection hidden="1"/>
    </xf>
    <xf numFmtId="0" fontId="35" fillId="3" borderId="73" xfId="79" applyFont="1" applyFill="1" applyBorder="1" applyAlignment="1" applyProtection="1">
      <alignment vertical="top" wrapText="1"/>
      <protection hidden="1"/>
    </xf>
    <xf numFmtId="0" fontId="35" fillId="3" borderId="73" xfId="79" applyFont="1" applyFill="1" applyBorder="1" applyAlignment="1" applyProtection="1">
      <alignment horizontal="center" vertical="top" wrapText="1"/>
      <protection hidden="1"/>
    </xf>
    <xf numFmtId="0" fontId="35" fillId="3" borderId="15" xfId="79" applyFont="1" applyFill="1" applyBorder="1" applyAlignment="1" applyProtection="1">
      <alignment horizontal="center" vertical="top" wrapText="1"/>
      <protection hidden="1"/>
    </xf>
    <xf numFmtId="0" fontId="35" fillId="3" borderId="74" xfId="79" applyFont="1" applyFill="1" applyBorder="1" applyAlignment="1" applyProtection="1">
      <alignment horizontal="center" vertical="top" wrapText="1"/>
      <protection hidden="1"/>
    </xf>
    <xf numFmtId="0" fontId="77" fillId="3" borderId="0" xfId="79" applyFont="1" applyFill="1" applyAlignment="1" applyProtection="1">
      <alignment vertical="top" wrapText="1"/>
      <protection hidden="1"/>
    </xf>
    <xf numFmtId="0" fontId="63" fillId="29" borderId="0" xfId="79" applyFont="1" applyFill="1" applyBorder="1" applyAlignment="1" applyProtection="1">
      <alignment vertical="top" wrapText="1"/>
      <protection hidden="1"/>
    </xf>
    <xf numFmtId="0" fontId="63" fillId="3" borderId="43" xfId="79" applyFont="1" applyFill="1" applyBorder="1" applyAlignment="1" applyProtection="1">
      <alignment vertical="top" wrapText="1"/>
      <protection hidden="1"/>
    </xf>
    <xf numFmtId="0" fontId="63" fillId="3" borderId="40" xfId="79" applyFont="1" applyFill="1" applyBorder="1" applyAlignment="1" applyProtection="1">
      <alignment vertical="top" wrapText="1"/>
      <protection hidden="1"/>
    </xf>
    <xf numFmtId="0" fontId="78" fillId="0" borderId="0" xfId="72" applyFont="1" applyAlignment="1" applyProtection="1">
      <alignment horizontal="left"/>
      <protection hidden="1"/>
    </xf>
    <xf numFmtId="0" fontId="34" fillId="3" borderId="1" xfId="79" applyFont="1" applyFill="1" applyBorder="1" applyAlignment="1" applyProtection="1">
      <alignment vertical="top" wrapText="1"/>
      <protection hidden="1"/>
    </xf>
    <xf numFmtId="0" fontId="75" fillId="29" borderId="0" xfId="79" applyFont="1" applyFill="1" applyBorder="1" applyAlignment="1" applyProtection="1">
      <alignment horizontal="right" vertical="center"/>
      <protection hidden="1"/>
    </xf>
    <xf numFmtId="0" fontId="75" fillId="29" borderId="23" xfId="79" applyFont="1" applyFill="1" applyBorder="1" applyAlignment="1" applyProtection="1">
      <alignment horizontal="right" vertical="center"/>
      <protection hidden="1"/>
    </xf>
    <xf numFmtId="0" fontId="63" fillId="0" borderId="0" xfId="72" applyFont="1" applyProtection="1">
      <protection hidden="1"/>
    </xf>
    <xf numFmtId="0" fontId="63" fillId="0" borderId="0" xfId="72" applyFont="1" applyAlignment="1" applyProtection="1">
      <alignment horizontal="left"/>
      <protection hidden="1"/>
    </xf>
    <xf numFmtId="0" fontId="63" fillId="39" borderId="0" xfId="72" applyFont="1" applyFill="1" applyAlignment="1" applyProtection="1">
      <alignment horizontal="left" vertical="top" wrapText="1"/>
      <protection hidden="1"/>
    </xf>
    <xf numFmtId="0" fontId="63" fillId="40" borderId="0" xfId="72" applyFont="1" applyFill="1" applyAlignment="1" applyProtection="1">
      <alignment horizontal="left" vertical="top" wrapText="1"/>
      <protection hidden="1"/>
    </xf>
    <xf numFmtId="0" fontId="34" fillId="30" borderId="66" xfId="79" applyFont="1" applyFill="1" applyBorder="1" applyAlignment="1" applyProtection="1">
      <alignment horizontal="left" vertical="top"/>
      <protection hidden="1"/>
    </xf>
    <xf numFmtId="0" fontId="34" fillId="30" borderId="71" xfId="79" applyFont="1" applyFill="1" applyBorder="1" applyAlignment="1" applyProtection="1">
      <alignment horizontal="left" vertical="top"/>
      <protection hidden="1"/>
    </xf>
    <xf numFmtId="0" fontId="38" fillId="2" borderId="1" xfId="79" applyFont="1" applyFill="1" applyBorder="1" applyAlignment="1" applyProtection="1">
      <alignment horizontal="center" vertical="top" wrapText="1"/>
      <protection locked="0"/>
    </xf>
    <xf numFmtId="0" fontId="38" fillId="2" borderId="9" xfId="79" applyFont="1" applyFill="1" applyBorder="1" applyAlignment="1" applyProtection="1">
      <alignment horizontal="center" vertical="top" wrapText="1"/>
      <protection locked="0"/>
    </xf>
    <xf numFmtId="0" fontId="40" fillId="5" borderId="11" xfId="79" applyFont="1" applyFill="1" applyBorder="1" applyAlignment="1" applyProtection="1">
      <alignment horizontal="center" vertical="top" wrapText="1"/>
      <protection hidden="1"/>
    </xf>
    <xf numFmtId="0" fontId="38" fillId="0" borderId="22" xfId="79" applyFont="1" applyFill="1" applyBorder="1" applyAlignment="1" applyProtection="1">
      <alignment horizontal="center" vertical="center" wrapText="1"/>
      <protection hidden="1"/>
    </xf>
    <xf numFmtId="0" fontId="48" fillId="0" borderId="0" xfId="72" applyFont="1" applyFill="1" applyAlignment="1" applyProtection="1">
      <protection locked="0" hidden="1"/>
    </xf>
    <xf numFmtId="0" fontId="34" fillId="3" borderId="8" xfId="79" applyFont="1" applyFill="1" applyBorder="1" applyAlignment="1" applyProtection="1">
      <alignment vertical="top" wrapText="1"/>
      <protection hidden="1"/>
    </xf>
    <xf numFmtId="0" fontId="34" fillId="2" borderId="18" xfId="79" applyFont="1" applyFill="1" applyBorder="1" applyAlignment="1" applyProtection="1">
      <alignment horizontal="center" vertical="top" wrapText="1"/>
      <protection locked="0"/>
    </xf>
    <xf numFmtId="0" fontId="34" fillId="3" borderId="17" xfId="79" applyFont="1" applyFill="1" applyBorder="1" applyAlignment="1" applyProtection="1">
      <alignment horizontal="center" vertical="top" wrapText="1"/>
      <protection hidden="1"/>
    </xf>
    <xf numFmtId="0" fontId="38" fillId="2" borderId="94" xfId="79" applyFont="1" applyFill="1" applyBorder="1" applyAlignment="1" applyProtection="1">
      <alignment horizontal="left" vertical="top" wrapText="1"/>
      <protection locked="0"/>
    </xf>
    <xf numFmtId="0" fontId="9" fillId="29" borderId="0" xfId="117" applyFont="1" applyFill="1" applyBorder="1" applyAlignment="1" applyProtection="1">
      <alignment horizontal="left" vertical="center"/>
    </xf>
    <xf numFmtId="0" fontId="35" fillId="29" borderId="94" xfId="117" applyFont="1" applyFill="1" applyBorder="1" applyAlignment="1" applyProtection="1">
      <alignment vertical="center" wrapText="1"/>
      <protection hidden="1"/>
    </xf>
    <xf numFmtId="0" fontId="38" fillId="0" borderId="0" xfId="79" applyFont="1" applyFill="1" applyAlignment="1" applyProtection="1">
      <alignment vertical="top" wrapText="1"/>
      <protection hidden="1"/>
    </xf>
    <xf numFmtId="0" fontId="37" fillId="0" borderId="0" xfId="79" applyFont="1" applyFill="1" applyBorder="1" applyAlignment="1" applyProtection="1">
      <alignment horizontal="left" vertical="top" wrapText="1"/>
      <protection hidden="1"/>
    </xf>
    <xf numFmtId="0" fontId="38" fillId="0" borderId="0" xfId="79" applyFont="1" applyFill="1" applyBorder="1" applyAlignment="1" applyProtection="1">
      <alignment vertical="top" wrapText="1"/>
      <protection hidden="1"/>
    </xf>
    <xf numFmtId="0" fontId="34" fillId="32" borderId="33" xfId="79" applyFont="1" applyFill="1" applyBorder="1" applyAlignment="1" applyProtection="1">
      <alignment vertical="top"/>
      <protection locked="0"/>
    </xf>
    <xf numFmtId="0" fontId="38" fillId="32" borderId="94" xfId="117" applyFont="1" applyFill="1" applyBorder="1" applyAlignment="1" applyProtection="1">
      <alignment wrapText="1"/>
      <protection locked="0"/>
    </xf>
    <xf numFmtId="0" fontId="46" fillId="3" borderId="83" xfId="79" applyFont="1" applyFill="1" applyBorder="1" applyAlignment="1" applyProtection="1">
      <alignment horizontal="left" vertical="top"/>
      <protection hidden="1"/>
    </xf>
    <xf numFmtId="0" fontId="34" fillId="32" borderId="94" xfId="79" applyFont="1" applyFill="1" applyBorder="1" applyAlignment="1" applyProtection="1">
      <alignment vertical="top"/>
      <protection locked="0"/>
    </xf>
    <xf numFmtId="0" fontId="46" fillId="3" borderId="83" xfId="79" applyFont="1" applyFill="1" applyBorder="1" applyAlignment="1" applyProtection="1">
      <alignment horizontal="left" vertical="top" wrapText="1"/>
      <protection hidden="1"/>
    </xf>
    <xf numFmtId="0" fontId="46" fillId="3" borderId="84" xfId="79" applyFont="1" applyFill="1" applyBorder="1" applyAlignment="1" applyProtection="1">
      <alignment vertical="top" wrapText="1"/>
      <protection hidden="1"/>
    </xf>
    <xf numFmtId="0" fontId="34" fillId="30" borderId="94" xfId="79" applyFont="1" applyFill="1" applyBorder="1" applyAlignment="1" applyProtection="1">
      <alignment horizontal="left" vertical="top"/>
      <protection hidden="1"/>
    </xf>
    <xf numFmtId="0" fontId="34" fillId="0" borderId="6" xfId="0" applyFont="1" applyBorder="1" applyAlignment="1">
      <alignment vertical="center" wrapText="1"/>
    </xf>
    <xf numFmtId="0" fontId="34" fillId="0" borderId="0" xfId="0" applyFont="1" applyAlignment="1">
      <alignment vertical="center" wrapText="1"/>
    </xf>
    <xf numFmtId="0" fontId="69" fillId="0" borderId="0" xfId="0" applyFont="1" applyAlignment="1" applyProtection="1">
      <alignment horizontal="left" vertical="top"/>
      <protection hidden="1"/>
    </xf>
    <xf numFmtId="14" fontId="34" fillId="0" borderId="0" xfId="0" applyNumberFormat="1" applyFont="1" applyAlignment="1">
      <alignment horizontal="left" vertical="center" wrapText="1"/>
    </xf>
    <xf numFmtId="0" fontId="38" fillId="29" borderId="0" xfId="79" applyFont="1" applyFill="1" applyBorder="1" applyAlignment="1" applyProtection="1">
      <alignment horizontal="left" vertical="center" wrapText="1"/>
      <protection hidden="1"/>
    </xf>
    <xf numFmtId="49" fontId="38" fillId="0" borderId="1" xfId="79" applyNumberFormat="1" applyFont="1" applyBorder="1" applyAlignment="1" applyProtection="1">
      <alignment vertical="top" wrapText="1"/>
      <protection hidden="1"/>
    </xf>
    <xf numFmtId="0" fontId="38" fillId="0" borderId="39" xfId="79" applyFont="1" applyBorder="1" applyAlignment="1" applyProtection="1">
      <alignment vertical="top" wrapText="1"/>
      <protection hidden="1"/>
    </xf>
    <xf numFmtId="0" fontId="38" fillId="3" borderId="97" xfId="79" applyFont="1" applyFill="1" applyBorder="1" applyAlignment="1" applyProtection="1">
      <alignment vertical="top" wrapText="1"/>
      <protection hidden="1"/>
    </xf>
    <xf numFmtId="0" fontId="1" fillId="0" borderId="94" xfId="116" applyFont="1" applyBorder="1" applyAlignment="1">
      <alignment horizontal="center" vertical="center"/>
    </xf>
    <xf numFmtId="0" fontId="34" fillId="29" borderId="98" xfId="79" applyFont="1" applyFill="1" applyBorder="1" applyAlignment="1" applyProtection="1">
      <protection hidden="1"/>
    </xf>
    <xf numFmtId="9" fontId="38" fillId="3" borderId="1" xfId="79" applyNumberFormat="1" applyFont="1" applyFill="1" applyBorder="1" applyAlignment="1" applyProtection="1">
      <alignment horizontal="center" vertical="top" wrapText="1"/>
      <protection hidden="1"/>
    </xf>
    <xf numFmtId="0" fontId="36" fillId="29" borderId="41" xfId="79" applyFont="1" applyFill="1" applyBorder="1" applyProtection="1">
      <protection hidden="1"/>
    </xf>
    <xf numFmtId="0" fontId="35" fillId="28" borderId="1" xfId="79" applyFont="1" applyFill="1" applyBorder="1" applyAlignment="1" applyProtection="1">
      <alignment horizontal="center" vertical="center" wrapText="1"/>
      <protection hidden="1"/>
    </xf>
    <xf numFmtId="0" fontId="40" fillId="5" borderId="1" xfId="79" applyFont="1" applyFill="1" applyBorder="1" applyAlignment="1" applyProtection="1">
      <alignment horizontal="center" vertical="center" wrapText="1"/>
      <protection hidden="1"/>
    </xf>
    <xf numFmtId="0" fontId="38" fillId="0" borderId="9" xfId="79" applyFont="1" applyBorder="1" applyAlignment="1" applyProtection="1">
      <alignment vertical="top" wrapText="1"/>
      <protection hidden="1"/>
    </xf>
    <xf numFmtId="9" fontId="38" fillId="3" borderId="9" xfId="79" applyNumberFormat="1" applyFont="1" applyFill="1" applyBorder="1" applyAlignment="1" applyProtection="1">
      <alignment horizontal="center" vertical="top" wrapText="1"/>
      <protection hidden="1"/>
    </xf>
    <xf numFmtId="0" fontId="38" fillId="2" borderId="100" xfId="79" applyFont="1" applyFill="1" applyBorder="1" applyAlignment="1" applyProtection="1">
      <alignment horizontal="left" vertical="top" wrapText="1"/>
      <protection locked="0"/>
    </xf>
    <xf numFmtId="0" fontId="38" fillId="0" borderId="10" xfId="79" applyFont="1" applyBorder="1" applyAlignment="1" applyProtection="1">
      <alignment vertical="top" wrapText="1"/>
      <protection hidden="1"/>
    </xf>
    <xf numFmtId="0" fontId="38" fillId="3" borderId="103" xfId="79" applyFont="1" applyFill="1" applyBorder="1" applyAlignment="1" applyProtection="1">
      <alignment vertical="top" wrapText="1"/>
      <protection hidden="1"/>
    </xf>
    <xf numFmtId="0" fontId="1" fillId="0" borderId="100" xfId="116" applyFont="1" applyBorder="1" applyAlignment="1">
      <alignment horizontal="center" vertical="center"/>
    </xf>
    <xf numFmtId="0" fontId="38" fillId="2" borderId="1" xfId="79" applyFont="1" applyFill="1" applyBorder="1" applyAlignment="1" applyProtection="1">
      <alignment horizontal="left" vertical="top" wrapText="1"/>
      <protection locked="0"/>
    </xf>
    <xf numFmtId="0" fontId="38" fillId="3" borderId="4" xfId="79" applyFont="1" applyFill="1" applyBorder="1" applyAlignment="1" applyProtection="1">
      <alignment vertical="top" wrapText="1"/>
      <protection hidden="1"/>
    </xf>
    <xf numFmtId="0" fontId="1" fillId="0" borderId="1" xfId="116" applyFont="1" applyBorder="1" applyAlignment="1">
      <alignment horizontal="center" vertical="center"/>
    </xf>
    <xf numFmtId="0" fontId="37" fillId="29" borderId="0" xfId="79" applyFont="1" applyFill="1" applyBorder="1" applyAlignment="1" applyProtection="1">
      <alignment horizontal="left" vertical="top" wrapText="1"/>
      <protection hidden="1"/>
    </xf>
    <xf numFmtId="0" fontId="38" fillId="29" borderId="33" xfId="79" applyFont="1" applyFill="1" applyBorder="1" applyAlignment="1" applyProtection="1">
      <alignment vertical="top" wrapText="1"/>
      <protection hidden="1"/>
    </xf>
    <xf numFmtId="0" fontId="38" fillId="29" borderId="33" xfId="79" applyFont="1" applyFill="1" applyBorder="1" applyAlignment="1" applyProtection="1">
      <alignment horizontal="left" vertical="top" wrapText="1"/>
      <protection hidden="1"/>
    </xf>
    <xf numFmtId="14" fontId="38" fillId="29" borderId="33" xfId="79" applyNumberFormat="1" applyFont="1" applyFill="1" applyBorder="1" applyAlignment="1" applyProtection="1">
      <alignment vertical="top" wrapText="1"/>
      <protection hidden="1"/>
    </xf>
    <xf numFmtId="164" fontId="38" fillId="29" borderId="33" xfId="79" applyNumberFormat="1" applyFont="1" applyFill="1" applyBorder="1" applyAlignment="1" applyProtection="1">
      <alignment horizontal="left" vertical="top" wrapText="1"/>
      <protection hidden="1"/>
    </xf>
    <xf numFmtId="0" fontId="35" fillId="3" borderId="83" xfId="79" applyFont="1" applyFill="1" applyBorder="1" applyAlignment="1" applyProtection="1">
      <alignment horizontal="left" vertical="top" wrapText="1"/>
      <protection hidden="1"/>
    </xf>
    <xf numFmtId="0" fontId="35" fillId="4" borderId="45" xfId="79" applyFont="1" applyFill="1" applyBorder="1" applyAlignment="1" applyProtection="1">
      <alignment horizontal="left" vertical="top" wrapText="1"/>
      <protection hidden="1"/>
    </xf>
    <xf numFmtId="0" fontId="38" fillId="0" borderId="1" xfId="79" applyFont="1" applyBorder="1" applyAlignment="1" applyProtection="1">
      <alignment vertical="top" wrapText="1"/>
      <protection hidden="1"/>
    </xf>
    <xf numFmtId="0" fontId="51" fillId="0" borderId="0" xfId="0" applyFont="1" applyFill="1" applyBorder="1" applyAlignment="1">
      <alignment vertical="top" wrapText="1"/>
    </xf>
    <xf numFmtId="0" fontId="0" fillId="0" borderId="0" xfId="0" applyFill="1" applyBorder="1" applyAlignment="1">
      <alignment vertical="top" wrapText="1"/>
    </xf>
    <xf numFmtId="0" fontId="8" fillId="0" borderId="0" xfId="0" quotePrefix="1"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79" fillId="0" borderId="0" xfId="0" applyFont="1" applyFill="1" applyBorder="1" applyAlignment="1">
      <alignment vertical="top" wrapText="1"/>
    </xf>
    <xf numFmtId="0" fontId="8" fillId="0" borderId="0" xfId="0" applyFont="1" applyBorder="1" applyAlignment="1">
      <alignment vertical="top" wrapText="1"/>
    </xf>
    <xf numFmtId="0" fontId="38" fillId="29" borderId="10" xfId="79" applyFont="1" applyFill="1" applyBorder="1" applyAlignment="1" applyProtection="1">
      <alignment horizontal="left" vertical="center"/>
      <protection hidden="1"/>
    </xf>
    <xf numFmtId="0" fontId="38" fillId="29" borderId="10" xfId="79" applyFont="1" applyFill="1" applyBorder="1" applyAlignment="1" applyProtection="1">
      <alignment horizontal="left" vertical="center" wrapText="1"/>
      <protection hidden="1"/>
    </xf>
    <xf numFmtId="0" fontId="9" fillId="29" borderId="0" xfId="117" applyFont="1" applyFill="1" applyBorder="1" applyAlignment="1" applyProtection="1">
      <alignment vertical="top"/>
      <protection hidden="1"/>
    </xf>
    <xf numFmtId="0" fontId="41" fillId="3" borderId="48" xfId="79" applyFont="1" applyFill="1" applyBorder="1" applyAlignment="1" applyProtection="1">
      <alignment horizontal="center" vertical="center" wrapText="1"/>
      <protection hidden="1"/>
    </xf>
    <xf numFmtId="0" fontId="38" fillId="3" borderId="11" xfId="79" applyFont="1" applyFill="1" applyBorder="1" applyAlignment="1" applyProtection="1">
      <alignment vertical="center" wrapText="1"/>
      <protection hidden="1"/>
    </xf>
    <xf numFmtId="0" fontId="38" fillId="0" borderId="22" xfId="79" applyFont="1" applyFill="1" applyBorder="1" applyAlignment="1" applyProtection="1">
      <alignment vertical="center" wrapText="1"/>
      <protection hidden="1"/>
    </xf>
    <xf numFmtId="0" fontId="35" fillId="32" borderId="11" xfId="79" applyFont="1" applyFill="1" applyBorder="1" applyAlignment="1" applyProtection="1">
      <alignment horizontal="center" vertical="center" wrapText="1"/>
      <protection locked="0"/>
    </xf>
    <xf numFmtId="0" fontId="35" fillId="32" borderId="22" xfId="79" applyFont="1" applyFill="1" applyBorder="1" applyAlignment="1" applyProtection="1">
      <alignment horizontal="center" vertical="center" wrapText="1"/>
      <protection locked="0"/>
    </xf>
    <xf numFmtId="0" fontId="38" fillId="3" borderId="94" xfId="79" applyFont="1" applyFill="1" applyBorder="1" applyAlignment="1" applyProtection="1">
      <alignment vertical="center"/>
      <protection hidden="1"/>
    </xf>
    <xf numFmtId="0" fontId="38" fillId="3" borderId="94" xfId="79" applyFont="1" applyFill="1" applyBorder="1" applyAlignment="1" applyProtection="1">
      <alignment vertical="center" wrapText="1"/>
      <protection hidden="1"/>
    </xf>
    <xf numFmtId="0" fontId="35" fillId="32" borderId="94" xfId="79" applyFont="1" applyFill="1" applyBorder="1" applyAlignment="1" applyProtection="1">
      <alignment horizontal="center" vertical="center" wrapText="1"/>
      <protection locked="0"/>
    </xf>
    <xf numFmtId="0" fontId="38" fillId="29" borderId="73" xfId="79" applyFont="1" applyFill="1" applyBorder="1" applyAlignment="1" applyProtection="1">
      <alignment vertical="center" wrapText="1"/>
      <protection hidden="1"/>
    </xf>
    <xf numFmtId="0" fontId="38" fillId="29" borderId="105" xfId="79" applyFont="1" applyFill="1" applyBorder="1" applyAlignment="1" applyProtection="1">
      <alignment vertical="center" wrapText="1"/>
      <protection hidden="1"/>
    </xf>
    <xf numFmtId="0" fontId="35" fillId="46" borderId="104" xfId="79" applyFont="1" applyFill="1" applyBorder="1" applyAlignment="1" applyProtection="1">
      <alignment horizontal="center" vertical="center" wrapText="1"/>
      <protection hidden="1"/>
    </xf>
    <xf numFmtId="0" fontId="34" fillId="29" borderId="0" xfId="72" applyFont="1" applyFill="1" applyAlignment="1" applyProtection="1">
      <alignment vertical="top" wrapText="1"/>
      <protection hidden="1"/>
    </xf>
    <xf numFmtId="0" fontId="34" fillId="0" borderId="0" xfId="72" applyFont="1" applyAlignment="1" applyProtection="1">
      <alignment horizontal="left"/>
      <protection hidden="1"/>
    </xf>
    <xf numFmtId="0" fontId="34" fillId="39" borderId="0" xfId="72" applyFont="1" applyFill="1" applyAlignment="1" applyProtection="1">
      <alignment horizontal="left" vertical="top" wrapText="1"/>
      <protection hidden="1"/>
    </xf>
    <xf numFmtId="0" fontId="34" fillId="39" borderId="10" xfId="72" applyFont="1" applyFill="1" applyBorder="1" applyAlignment="1" applyProtection="1">
      <alignment horizontal="left" vertical="top" wrapText="1"/>
      <protection hidden="1"/>
    </xf>
    <xf numFmtId="0" fontId="34" fillId="39" borderId="0" xfId="72" applyFont="1" applyFill="1" applyBorder="1" applyAlignment="1" applyProtection="1">
      <alignment horizontal="left" vertical="top" wrapText="1"/>
      <protection hidden="1"/>
    </xf>
    <xf numFmtId="0" fontId="34" fillId="40" borderId="10" xfId="72" applyFont="1" applyFill="1" applyBorder="1" applyAlignment="1" applyProtection="1">
      <alignment horizontal="left" vertical="top" wrapText="1"/>
      <protection hidden="1"/>
    </xf>
    <xf numFmtId="0" fontId="34" fillId="40" borderId="0" xfId="72" applyFont="1" applyFill="1" applyAlignment="1" applyProtection="1">
      <alignment horizontal="left" vertical="top" wrapText="1"/>
      <protection hidden="1"/>
    </xf>
    <xf numFmtId="0" fontId="39" fillId="29" borderId="0" xfId="72" applyFont="1" applyFill="1" applyAlignment="1" applyProtection="1">
      <alignment vertical="center"/>
      <protection locked="0" hidden="1"/>
    </xf>
    <xf numFmtId="0" fontId="34" fillId="0" borderId="0" xfId="72" applyFont="1" applyFill="1" applyAlignment="1" applyProtection="1">
      <alignment vertical="center"/>
      <protection locked="0" hidden="1"/>
    </xf>
    <xf numFmtId="0" fontId="73" fillId="29" borderId="0" xfId="72" applyFont="1" applyFill="1" applyAlignment="1" applyProtection="1">
      <alignment vertical="center"/>
      <protection locked="0" hidden="1"/>
    </xf>
    <xf numFmtId="0" fontId="56" fillId="42" borderId="75" xfId="72" applyFont="1" applyFill="1" applyBorder="1" applyProtection="1">
      <protection locked="0" hidden="1"/>
    </xf>
    <xf numFmtId="0" fontId="56" fillId="42" borderId="78" xfId="72" applyFont="1" applyFill="1" applyBorder="1" applyProtection="1">
      <protection locked="0" hidden="1"/>
    </xf>
    <xf numFmtId="0" fontId="65" fillId="42" borderId="75" xfId="72" applyFont="1" applyFill="1" applyBorder="1" applyAlignment="1" applyProtection="1">
      <alignment vertical="center"/>
      <protection locked="0" hidden="1"/>
    </xf>
    <xf numFmtId="0" fontId="65" fillId="42" borderId="78" xfId="72" applyFont="1" applyFill="1" applyBorder="1" applyAlignment="1" applyProtection="1">
      <alignment vertical="center"/>
      <protection locked="0" hidden="1"/>
    </xf>
    <xf numFmtId="0" fontId="65" fillId="42" borderId="80" xfId="72" applyFont="1" applyFill="1" applyBorder="1" applyAlignment="1" applyProtection="1">
      <alignment vertical="center"/>
      <protection locked="0" hidden="1"/>
    </xf>
    <xf numFmtId="0" fontId="38" fillId="32" borderId="0" xfId="72" applyFont="1" applyFill="1" applyBorder="1" applyAlignment="1" applyProtection="1">
      <alignment vertical="center"/>
      <protection locked="0" hidden="1"/>
    </xf>
    <xf numFmtId="0" fontId="87" fillId="0" borderId="0" xfId="72" applyFont="1" applyAlignment="1" applyProtection="1">
      <protection locked="0" hidden="1"/>
    </xf>
    <xf numFmtId="0" fontId="38" fillId="29" borderId="0" xfId="72" applyFont="1" applyFill="1" applyAlignment="1" applyProtection="1">
      <alignment vertical="center"/>
      <protection locked="0" hidden="1"/>
    </xf>
    <xf numFmtId="0" fontId="63" fillId="29" borderId="0" xfId="72" applyFont="1" applyFill="1" applyAlignment="1" applyProtection="1">
      <protection locked="0" hidden="1"/>
    </xf>
    <xf numFmtId="0" fontId="48" fillId="29" borderId="0" xfId="72" applyFont="1" applyFill="1" applyAlignment="1" applyProtection="1">
      <protection locked="0" hidden="1"/>
    </xf>
    <xf numFmtId="0" fontId="63" fillId="0" borderId="0" xfId="72" applyFont="1" applyFill="1" applyAlignment="1" applyProtection="1">
      <protection locked="0" hidden="1"/>
    </xf>
    <xf numFmtId="0" fontId="48" fillId="29" borderId="0" xfId="72" applyFont="1" applyFill="1" applyAlignment="1" applyProtection="1">
      <alignment wrapText="1"/>
      <protection locked="0" hidden="1"/>
    </xf>
    <xf numFmtId="0" fontId="48" fillId="29" borderId="0" xfId="72" applyFont="1" applyFill="1" applyAlignment="1" applyProtection="1">
      <alignment vertical="top" wrapText="1"/>
      <protection locked="0" hidden="1"/>
    </xf>
    <xf numFmtId="0" fontId="65" fillId="42" borderId="76" xfId="72" applyFont="1" applyFill="1" applyBorder="1" applyAlignment="1" applyProtection="1">
      <alignment vertical="center"/>
      <protection locked="0" hidden="1"/>
    </xf>
    <xf numFmtId="0" fontId="65" fillId="42" borderId="0" xfId="72" applyFont="1" applyFill="1" applyBorder="1" applyAlignment="1" applyProtection="1">
      <alignment vertical="center"/>
      <protection locked="0" hidden="1"/>
    </xf>
    <xf numFmtId="0" fontId="65" fillId="42" borderId="81" xfId="72" applyFont="1" applyFill="1" applyBorder="1" applyAlignment="1" applyProtection="1">
      <alignment vertical="center"/>
      <protection locked="0" hidden="1"/>
    </xf>
    <xf numFmtId="0" fontId="48" fillId="0" borderId="0" xfId="72" applyFont="1" applyFill="1" applyProtection="1">
      <protection locked="0" hidden="1"/>
    </xf>
    <xf numFmtId="0" fontId="55" fillId="0" borderId="0" xfId="72" applyFont="1" applyFill="1" applyBorder="1" applyAlignment="1" applyProtection="1">
      <alignment horizontal="center" vertical="center"/>
      <protection locked="0" hidden="1"/>
    </xf>
    <xf numFmtId="0" fontId="56" fillId="0" borderId="0" xfId="72" applyFont="1" applyFill="1" applyAlignment="1" applyProtection="1">
      <protection locked="0" hidden="1"/>
    </xf>
    <xf numFmtId="0" fontId="34" fillId="0" borderId="0" xfId="72" applyFont="1" applyFill="1" applyAlignment="1" applyProtection="1">
      <protection locked="0" hidden="1"/>
    </xf>
    <xf numFmtId="0" fontId="73" fillId="42" borderId="76" xfId="72" applyFont="1" applyFill="1" applyBorder="1" applyAlignment="1" applyProtection="1">
      <alignment vertical="center"/>
      <protection locked="0" hidden="1"/>
    </xf>
    <xf numFmtId="0" fontId="73" fillId="42" borderId="77" xfId="72" applyFont="1" applyFill="1" applyBorder="1" applyAlignment="1" applyProtection="1">
      <alignment vertical="center"/>
      <protection locked="0" hidden="1"/>
    </xf>
    <xf numFmtId="0" fontId="63" fillId="0" borderId="0" xfId="72" applyFont="1" applyFill="1" applyAlignment="1" applyProtection="1">
      <alignment horizontal="left" vertical="center" wrapText="1"/>
      <protection locked="0" hidden="1"/>
    </xf>
    <xf numFmtId="0" fontId="63" fillId="0" borderId="0" xfId="72" applyFont="1" applyFill="1" applyAlignment="1" applyProtection="1">
      <alignment horizontal="left" vertical="center"/>
      <protection locked="0" hidden="1"/>
    </xf>
    <xf numFmtId="0" fontId="65" fillId="42" borderId="77" xfId="72" applyFont="1" applyFill="1" applyBorder="1" applyAlignment="1" applyProtection="1">
      <alignment vertical="center"/>
      <protection locked="0" hidden="1"/>
    </xf>
    <xf numFmtId="0" fontId="48" fillId="0" borderId="0" xfId="72" applyFont="1" applyFill="1" applyAlignment="1" applyProtection="1">
      <alignment vertical="center" wrapText="1"/>
      <protection locked="0" hidden="1"/>
    </xf>
    <xf numFmtId="0" fontId="73" fillId="42" borderId="0" xfId="72" applyFont="1" applyFill="1" applyBorder="1" applyAlignment="1" applyProtection="1">
      <alignment vertical="center"/>
      <protection locked="0" hidden="1"/>
    </xf>
    <xf numFmtId="0" fontId="73" fillId="42" borderId="79" xfId="72" applyFont="1" applyFill="1" applyBorder="1" applyAlignment="1" applyProtection="1">
      <alignment vertical="center"/>
      <protection locked="0" hidden="1"/>
    </xf>
    <xf numFmtId="0" fontId="65" fillId="42" borderId="79" xfId="72" applyFont="1" applyFill="1" applyBorder="1" applyAlignment="1" applyProtection="1">
      <alignment vertical="center"/>
      <protection locked="0" hidden="1"/>
    </xf>
    <xf numFmtId="0" fontId="56" fillId="42" borderId="78" xfId="72" applyFont="1" applyFill="1" applyBorder="1" applyAlignment="1" applyProtection="1">
      <alignment horizontal="left" vertical="center" wrapText="1"/>
      <protection locked="0" hidden="1"/>
    </xf>
    <xf numFmtId="0" fontId="56" fillId="42" borderId="80" xfId="72" applyFont="1" applyFill="1" applyBorder="1" applyAlignment="1" applyProtection="1">
      <alignment horizontal="left" vertical="center" wrapText="1"/>
      <protection locked="0" hidden="1"/>
    </xf>
    <xf numFmtId="0" fontId="73" fillId="42" borderId="81" xfId="72" applyFont="1" applyFill="1" applyBorder="1" applyAlignment="1" applyProtection="1">
      <alignment vertical="center"/>
      <protection locked="0" hidden="1"/>
    </xf>
    <xf numFmtId="0" fontId="73" fillId="42" borderId="82" xfId="72" applyFont="1" applyFill="1" applyBorder="1" applyAlignment="1" applyProtection="1">
      <alignment vertical="center"/>
      <protection locked="0" hidden="1"/>
    </xf>
    <xf numFmtId="0" fontId="65" fillId="42" borderId="82" xfId="72" applyFont="1" applyFill="1" applyBorder="1" applyAlignment="1" applyProtection="1">
      <alignment vertical="center"/>
      <protection locked="0" hidden="1"/>
    </xf>
    <xf numFmtId="0" fontId="56" fillId="0" borderId="0" xfId="72" applyFont="1" applyFill="1" applyProtection="1">
      <protection locked="0" hidden="1"/>
    </xf>
    <xf numFmtId="0" fontId="56" fillId="0" borderId="0" xfId="72" applyFont="1" applyFill="1" applyAlignment="1" applyProtection="1">
      <alignment horizontal="left" vertical="center" wrapText="1"/>
      <protection locked="0" hidden="1"/>
    </xf>
    <xf numFmtId="0" fontId="56" fillId="0" borderId="0" xfId="72" applyFont="1" applyFill="1" applyAlignment="1" applyProtection="1">
      <alignment horizontal="left" vertical="center"/>
      <protection locked="0" hidden="1"/>
    </xf>
    <xf numFmtId="0" fontId="56" fillId="0" borderId="0" xfId="72" applyFont="1" applyFill="1" applyAlignment="1" applyProtection="1">
      <alignment vertical="center"/>
      <protection locked="0" hidden="1"/>
    </xf>
    <xf numFmtId="0" fontId="41" fillId="3" borderId="62" xfId="79" applyFont="1" applyFill="1" applyBorder="1" applyAlignment="1" applyProtection="1">
      <alignment horizontal="center" vertical="center" wrapText="1"/>
      <protection hidden="1"/>
    </xf>
    <xf numFmtId="0" fontId="38" fillId="29" borderId="94" xfId="79" applyFont="1" applyFill="1" applyBorder="1" applyAlignment="1" applyProtection="1">
      <alignment vertical="center" wrapText="1"/>
      <protection hidden="1"/>
    </xf>
    <xf numFmtId="0" fontId="38" fillId="29" borderId="63" xfId="79" applyFont="1" applyFill="1" applyBorder="1" applyAlignment="1" applyProtection="1">
      <alignment vertical="center" wrapText="1"/>
      <protection hidden="1"/>
    </xf>
    <xf numFmtId="0" fontId="35" fillId="32" borderId="106" xfId="79" applyFont="1" applyFill="1" applyBorder="1" applyAlignment="1" applyProtection="1">
      <alignment horizontal="center" vertical="center" wrapText="1"/>
      <protection locked="0"/>
    </xf>
    <xf numFmtId="0" fontId="38" fillId="32" borderId="97" xfId="72" applyFont="1" applyFill="1" applyBorder="1" applyAlignment="1" applyProtection="1">
      <alignment vertical="center"/>
      <protection locked="0" hidden="1"/>
    </xf>
    <xf numFmtId="0" fontId="38" fillId="32" borderId="107" xfId="72" applyFont="1" applyFill="1" applyBorder="1" applyAlignment="1" applyProtection="1">
      <alignment vertical="center"/>
      <protection locked="0" hidden="1"/>
    </xf>
    <xf numFmtId="0" fontId="38" fillId="32" borderId="104" xfId="72" applyFont="1" applyFill="1" applyBorder="1" applyAlignment="1" applyProtection="1">
      <alignment vertical="center"/>
      <protection locked="0" hidden="1"/>
    </xf>
    <xf numFmtId="0" fontId="35" fillId="44" borderId="73" xfId="79" applyFont="1" applyFill="1" applyBorder="1" applyAlignment="1" applyProtection="1">
      <alignment horizontal="center" vertical="center" wrapText="1"/>
    </xf>
    <xf numFmtId="0" fontId="35" fillId="32" borderId="63" xfId="79" applyFont="1" applyFill="1" applyBorder="1" applyAlignment="1" applyProtection="1">
      <alignment horizontal="center" vertical="center" wrapText="1"/>
      <protection locked="0"/>
    </xf>
    <xf numFmtId="0" fontId="35" fillId="46" borderId="98" xfId="79" applyFont="1" applyFill="1" applyBorder="1" applyAlignment="1" applyProtection="1">
      <alignment horizontal="center" vertical="center" wrapText="1"/>
      <protection hidden="1"/>
    </xf>
    <xf numFmtId="0" fontId="35" fillId="46" borderId="37" xfId="79" applyFont="1" applyFill="1" applyBorder="1" applyAlignment="1" applyProtection="1">
      <alignment horizontal="center" vertical="center" wrapText="1"/>
      <protection hidden="1"/>
    </xf>
    <xf numFmtId="0" fontId="35" fillId="46" borderId="104" xfId="79" quotePrefix="1" applyFont="1" applyFill="1" applyBorder="1" applyAlignment="1" applyProtection="1">
      <alignment horizontal="center" vertical="center" wrapText="1"/>
      <protection hidden="1"/>
    </xf>
    <xf numFmtId="0" fontId="35" fillId="46" borderId="101" xfId="79" applyFont="1" applyFill="1" applyBorder="1" applyAlignment="1" applyProtection="1">
      <alignment horizontal="center" vertical="center" wrapText="1"/>
      <protection hidden="1"/>
    </xf>
    <xf numFmtId="0" fontId="38" fillId="29" borderId="0" xfId="79" applyFont="1" applyFill="1" applyBorder="1" applyAlignment="1" applyProtection="1">
      <alignment horizontal="left" vertical="center" wrapText="1"/>
      <protection hidden="1"/>
    </xf>
    <xf numFmtId="0" fontId="38" fillId="29" borderId="40" xfId="79" applyFont="1" applyFill="1" applyBorder="1" applyAlignment="1" applyProtection="1">
      <alignment vertical="top" wrapText="1"/>
      <protection hidden="1"/>
    </xf>
    <xf numFmtId="0" fontId="35" fillId="3" borderId="12" xfId="79" applyFont="1" applyFill="1" applyBorder="1" applyAlignment="1" applyProtection="1">
      <alignment horizontal="left" vertical="top" wrapText="1"/>
      <protection hidden="1"/>
    </xf>
    <xf numFmtId="0" fontId="40" fillId="5" borderId="94" xfId="79" applyFont="1" applyFill="1" applyBorder="1" applyAlignment="1" applyProtection="1">
      <alignment horizontal="center" vertical="top" wrapText="1"/>
      <protection hidden="1"/>
    </xf>
    <xf numFmtId="0" fontId="38" fillId="3" borderId="94" xfId="79" applyFont="1" applyFill="1" applyBorder="1" applyAlignment="1" applyProtection="1">
      <alignment horizontal="center" vertical="top" wrapText="1"/>
      <protection hidden="1"/>
    </xf>
    <xf numFmtId="0" fontId="38" fillId="2" borderId="94" xfId="79" applyFont="1" applyFill="1" applyBorder="1" applyAlignment="1" applyProtection="1">
      <alignment horizontal="center" vertical="top" wrapText="1"/>
      <protection locked="0"/>
    </xf>
    <xf numFmtId="0" fontId="47" fillId="5" borderId="1" xfId="79" applyFont="1" applyFill="1" applyBorder="1" applyAlignment="1" applyProtection="1">
      <alignment horizontal="center" vertical="top" wrapText="1"/>
      <protection hidden="1"/>
    </xf>
    <xf numFmtId="0" fontId="35" fillId="3" borderId="0" xfId="79" applyFont="1" applyFill="1" applyAlignment="1" applyProtection="1">
      <alignment vertical="top"/>
      <protection hidden="1"/>
    </xf>
    <xf numFmtId="0" fontId="74" fillId="29" borderId="94" xfId="117" applyFont="1" applyFill="1" applyBorder="1" applyAlignment="1" applyProtection="1">
      <alignment vertical="center" wrapText="1"/>
      <protection hidden="1"/>
    </xf>
    <xf numFmtId="0" fontId="46" fillId="29" borderId="0" xfId="79" applyFont="1" applyFill="1" applyAlignment="1" applyProtection="1">
      <alignment horizontal="center" vertical="top" wrapText="1"/>
      <protection hidden="1"/>
    </xf>
    <xf numFmtId="0" fontId="38" fillId="29" borderId="0" xfId="79" applyFont="1" applyFill="1" applyAlignment="1" applyProtection="1">
      <alignment horizontal="right" vertical="center"/>
      <protection hidden="1"/>
    </xf>
    <xf numFmtId="0" fontId="38" fillId="29" borderId="0" xfId="79" applyFont="1" applyFill="1" applyAlignment="1" applyProtection="1">
      <alignment horizontal="left" vertical="center"/>
      <protection hidden="1"/>
    </xf>
    <xf numFmtId="0" fontId="36" fillId="29" borderId="0" xfId="79" applyFont="1" applyFill="1" applyAlignment="1" applyProtection="1">
      <alignment vertical="top" wrapText="1"/>
      <protection hidden="1"/>
    </xf>
    <xf numFmtId="0" fontId="43" fillId="3" borderId="0" xfId="79" applyFont="1" applyFill="1" applyAlignment="1" applyProtection="1">
      <alignment vertical="top" wrapText="1"/>
      <protection hidden="1"/>
    </xf>
    <xf numFmtId="0" fontId="47" fillId="5" borderId="94" xfId="79" applyFont="1" applyFill="1" applyBorder="1" applyAlignment="1" applyProtection="1">
      <alignment horizontal="center" vertical="top" wrapText="1"/>
      <protection hidden="1"/>
    </xf>
    <xf numFmtId="0" fontId="34" fillId="3" borderId="94" xfId="79" applyFont="1" applyFill="1" applyBorder="1" applyAlignment="1" applyProtection="1">
      <alignment horizontal="center" vertical="top" wrapText="1"/>
      <protection hidden="1"/>
    </xf>
    <xf numFmtId="0" fontId="34" fillId="2" borderId="94" xfId="79" applyFont="1" applyFill="1" applyBorder="1" applyAlignment="1" applyProtection="1">
      <alignment horizontal="center" vertical="top" wrapText="1"/>
      <protection locked="0"/>
    </xf>
    <xf numFmtId="0" fontId="34" fillId="2" borderId="94" xfId="79" applyFont="1" applyFill="1" applyBorder="1" applyAlignment="1" applyProtection="1">
      <alignment vertical="top" wrapText="1"/>
      <protection locked="0"/>
    </xf>
    <xf numFmtId="0" fontId="8" fillId="0" borderId="0" xfId="0" applyFont="1" applyAlignment="1">
      <alignment vertical="top" wrapText="1"/>
    </xf>
    <xf numFmtId="0" fontId="8" fillId="29" borderId="0" xfId="0" applyFont="1" applyFill="1" applyBorder="1" applyAlignment="1">
      <alignment vertical="top" wrapText="1"/>
    </xf>
    <xf numFmtId="0" fontId="1" fillId="0" borderId="94" xfId="0" applyFont="1" applyBorder="1" applyAlignment="1">
      <alignment vertical="top" wrapText="1"/>
    </xf>
    <xf numFmtId="0" fontId="8" fillId="0" borderId="94" xfId="0" applyFont="1" applyBorder="1" applyAlignment="1">
      <alignment vertical="top" wrapText="1"/>
    </xf>
    <xf numFmtId="0" fontId="35" fillId="3" borderId="1" xfId="79" applyFont="1" applyFill="1" applyBorder="1" applyAlignment="1" applyProtection="1">
      <alignment horizontal="center" vertical="top" wrapText="1"/>
      <protection hidden="1"/>
    </xf>
    <xf numFmtId="0" fontId="34" fillId="3" borderId="0" xfId="79" applyFont="1" applyFill="1" applyAlignment="1" applyProtection="1">
      <alignment horizontal="center" vertical="center" wrapText="1"/>
      <protection hidden="1"/>
    </xf>
    <xf numFmtId="0" fontId="34" fillId="3" borderId="40" xfId="79" applyFont="1" applyFill="1" applyBorder="1" applyAlignment="1" applyProtection="1">
      <alignment horizontal="center" vertical="center" wrapText="1"/>
      <protection hidden="1"/>
    </xf>
    <xf numFmtId="0" fontId="74" fillId="3" borderId="108" xfId="79" applyFont="1" applyFill="1" applyBorder="1" applyAlignment="1" applyProtection="1">
      <alignment vertical="center"/>
      <protection hidden="1"/>
    </xf>
    <xf numFmtId="0" fontId="34" fillId="3" borderId="41" xfId="79" applyFont="1" applyFill="1" applyBorder="1" applyAlignment="1" applyProtection="1">
      <alignment vertical="top"/>
      <protection hidden="1"/>
    </xf>
    <xf numFmtId="0" fontId="88" fillId="3" borderId="0" xfId="117" applyFont="1" applyFill="1" applyBorder="1" applyAlignment="1" applyProtection="1">
      <alignment horizontal="left" vertical="top"/>
    </xf>
    <xf numFmtId="0" fontId="46" fillId="47" borderId="62" xfId="79" applyFont="1" applyFill="1" applyBorder="1" applyAlignment="1" applyProtection="1">
      <alignment horizontal="center" vertical="center" wrapText="1"/>
      <protection hidden="1"/>
    </xf>
    <xf numFmtId="0" fontId="46" fillId="47" borderId="94" xfId="79" applyFont="1" applyFill="1" applyBorder="1" applyAlignment="1" applyProtection="1">
      <alignment horizontal="center" vertical="center" wrapText="1"/>
      <protection hidden="1"/>
    </xf>
    <xf numFmtId="0" fontId="34" fillId="3" borderId="62" xfId="79" applyFont="1" applyFill="1" applyBorder="1" applyAlignment="1" applyProtection="1">
      <alignment horizontal="left" vertical="center" wrapText="1"/>
      <protection hidden="1"/>
    </xf>
    <xf numFmtId="0" fontId="34" fillId="3" borderId="94" xfId="79" applyFont="1" applyFill="1" applyBorder="1" applyAlignment="1" applyProtection="1">
      <alignment horizontal="center" vertical="center" wrapText="1"/>
      <protection hidden="1"/>
    </xf>
    <xf numFmtId="0" fontId="34" fillId="3" borderId="7" xfId="79" applyFont="1" applyFill="1" applyBorder="1" applyAlignment="1" applyProtection="1">
      <alignment horizontal="left" vertical="top" wrapText="1"/>
      <protection hidden="1"/>
    </xf>
    <xf numFmtId="0" fontId="38" fillId="29" borderId="0" xfId="79" applyFont="1" applyFill="1" applyBorder="1" applyAlignment="1" applyProtection="1">
      <alignment horizontal="left" vertical="center" wrapText="1"/>
      <protection hidden="1"/>
    </xf>
    <xf numFmtId="0" fontId="34" fillId="3" borderId="94" xfId="79" applyFont="1" applyFill="1" applyBorder="1" applyAlignment="1" applyProtection="1">
      <alignment vertical="top" wrapText="1"/>
      <protection hidden="1"/>
    </xf>
    <xf numFmtId="0" fontId="34" fillId="3" borderId="2" xfId="79" applyFont="1" applyFill="1" applyBorder="1" applyAlignment="1" applyProtection="1">
      <alignment vertical="top" wrapText="1"/>
      <protection hidden="1"/>
    </xf>
    <xf numFmtId="0" fontId="34" fillId="3" borderId="1" xfId="79" applyFont="1" applyFill="1" applyBorder="1" applyAlignment="1" applyProtection="1">
      <alignment horizontal="center" vertical="center" wrapText="1"/>
      <protection hidden="1"/>
    </xf>
    <xf numFmtId="0" fontId="34" fillId="3" borderId="2" xfId="79" applyFont="1" applyFill="1" applyBorder="1" applyAlignment="1" applyProtection="1">
      <alignment horizontal="center" vertical="center" wrapText="1"/>
      <protection hidden="1"/>
    </xf>
    <xf numFmtId="0" fontId="77" fillId="3" borderId="0" xfId="79" applyFont="1" applyFill="1" applyBorder="1" applyAlignment="1" applyProtection="1">
      <alignment vertical="top" wrapText="1"/>
      <protection hidden="1"/>
    </xf>
    <xf numFmtId="0" fontId="77" fillId="3" borderId="40" xfId="79" applyFont="1" applyFill="1" applyBorder="1" applyAlignment="1" applyProtection="1">
      <alignment vertical="top" wrapText="1"/>
      <protection hidden="1"/>
    </xf>
    <xf numFmtId="0" fontId="61" fillId="3" borderId="0" xfId="79" applyFont="1" applyFill="1" applyBorder="1" applyAlignment="1" applyProtection="1">
      <alignment vertical="top" wrapText="1"/>
      <protection hidden="1"/>
    </xf>
    <xf numFmtId="0" fontId="61" fillId="3" borderId="40" xfId="79" applyFont="1" applyFill="1" applyBorder="1" applyAlignment="1" applyProtection="1">
      <alignment vertical="top" wrapText="1"/>
      <protection hidden="1"/>
    </xf>
    <xf numFmtId="0" fontId="63" fillId="3" borderId="0" xfId="79" applyFont="1" applyFill="1" applyBorder="1" applyAlignment="1" applyProtection="1">
      <alignment vertical="top" wrapText="1"/>
      <protection hidden="1"/>
    </xf>
    <xf numFmtId="0" fontId="34" fillId="3" borderId="41" xfId="79" applyFont="1" applyFill="1" applyBorder="1" applyAlignment="1" applyProtection="1">
      <alignment vertical="top" wrapText="1"/>
      <protection hidden="1"/>
    </xf>
    <xf numFmtId="0" fontId="34" fillId="3" borderId="0" xfId="79" applyFont="1" applyFill="1" applyBorder="1" applyAlignment="1" applyProtection="1">
      <alignment vertical="top" wrapText="1"/>
      <protection hidden="1"/>
    </xf>
    <xf numFmtId="0" fontId="46" fillId="3" borderId="0" xfId="79" applyFont="1" applyFill="1" applyBorder="1" applyAlignment="1" applyProtection="1">
      <alignment horizontal="center" vertical="top" wrapText="1"/>
      <protection hidden="1"/>
    </xf>
    <xf numFmtId="0" fontId="34" fillId="3" borderId="0" xfId="79" applyFont="1" applyFill="1" applyBorder="1" applyAlignment="1" applyProtection="1">
      <alignment horizontal="center" vertical="top" wrapText="1"/>
      <protection hidden="1"/>
    </xf>
    <xf numFmtId="0" fontId="34" fillId="29" borderId="0" xfId="79" applyFont="1" applyFill="1" applyBorder="1" applyProtection="1">
      <protection hidden="1"/>
    </xf>
    <xf numFmtId="0" fontId="36" fillId="29" borderId="40" xfId="79" applyFont="1" applyFill="1" applyBorder="1" applyAlignment="1" applyProtection="1">
      <alignment vertical="top"/>
      <protection hidden="1"/>
    </xf>
    <xf numFmtId="0" fontId="34" fillId="2" borderId="97" xfId="79" applyFont="1" applyFill="1" applyBorder="1" applyAlignment="1" applyProtection="1">
      <alignment horizontal="center" vertical="top" wrapText="1"/>
      <protection locked="0"/>
    </xf>
    <xf numFmtId="0" fontId="34" fillId="3" borderId="89" xfId="79" applyFont="1" applyFill="1" applyBorder="1" applyAlignment="1" applyProtection="1">
      <alignment horizontal="center" vertical="top" wrapText="1"/>
      <protection hidden="1"/>
    </xf>
    <xf numFmtId="0" fontId="34" fillId="3" borderId="13" xfId="79" applyFont="1" applyFill="1" applyBorder="1" applyAlignment="1" applyProtection="1">
      <alignment vertical="top" wrapText="1"/>
      <protection hidden="1"/>
    </xf>
    <xf numFmtId="0" fontId="68" fillId="0" borderId="0" xfId="0" applyFont="1" applyAlignment="1" applyProtection="1">
      <alignment horizontal="left" vertical="top" wrapText="1"/>
      <protection hidden="1"/>
    </xf>
    <xf numFmtId="0" fontId="38" fillId="0" borderId="94" xfId="79" applyFont="1" applyFill="1" applyBorder="1" applyAlignment="1" applyProtection="1">
      <alignment horizontal="center" vertical="center" wrapText="1"/>
      <protection hidden="1"/>
    </xf>
    <xf numFmtId="0" fontId="38" fillId="0" borderId="0" xfId="0" applyFont="1" applyAlignment="1" applyProtection="1">
      <alignment horizontal="right"/>
      <protection hidden="1"/>
    </xf>
    <xf numFmtId="0" fontId="35" fillId="0" borderId="97" xfId="79" applyFont="1" applyFill="1" applyBorder="1" applyAlignment="1" applyProtection="1">
      <alignment horizontal="right" vertical="center" wrapText="1"/>
      <protection hidden="1"/>
    </xf>
    <xf numFmtId="0" fontId="35" fillId="0" borderId="104" xfId="79" applyFont="1" applyFill="1" applyBorder="1" applyAlignment="1" applyProtection="1">
      <alignment horizontal="left" vertical="center" wrapText="1"/>
      <protection hidden="1"/>
    </xf>
    <xf numFmtId="0" fontId="35" fillId="44" borderId="94" xfId="79" applyFont="1" applyFill="1" applyBorder="1" applyAlignment="1" applyProtection="1">
      <alignment horizontal="center" vertical="center" wrapText="1"/>
      <protection hidden="1"/>
    </xf>
    <xf numFmtId="0" fontId="35" fillId="44" borderId="94" xfId="79" applyFont="1" applyFill="1" applyBorder="1" applyAlignment="1" applyProtection="1">
      <alignment vertical="center" wrapText="1"/>
      <protection hidden="1"/>
    </xf>
    <xf numFmtId="0" fontId="35" fillId="44" borderId="94" xfId="79" applyFont="1" applyFill="1" applyBorder="1" applyAlignment="1" applyProtection="1">
      <alignment horizontal="left" vertical="center" wrapText="1"/>
      <protection hidden="1"/>
    </xf>
    <xf numFmtId="0" fontId="75" fillId="0" borderId="0" xfId="79" applyFont="1" applyFill="1" applyBorder="1" applyAlignment="1" applyProtection="1">
      <alignment horizontal="right" vertical="center" wrapText="1"/>
      <protection hidden="1"/>
    </xf>
    <xf numFmtId="0" fontId="36" fillId="0" borderId="0" xfId="79" applyFont="1" applyFill="1" applyBorder="1" applyAlignment="1" applyProtection="1">
      <alignment horizontal="left" vertical="center"/>
      <protection hidden="1"/>
    </xf>
    <xf numFmtId="0" fontId="74" fillId="0" borderId="0" xfId="79" applyFont="1" applyFill="1" applyBorder="1" applyAlignment="1" applyProtection="1">
      <alignment horizontal="center" vertical="center" wrapText="1"/>
      <protection locked="0"/>
    </xf>
    <xf numFmtId="0" fontId="43" fillId="29" borderId="0" xfId="79" applyFont="1" applyFill="1" applyBorder="1" applyAlignment="1" applyProtection="1">
      <alignment horizontal="right" vertical="center"/>
      <protection hidden="1"/>
    </xf>
    <xf numFmtId="0" fontId="74" fillId="32" borderId="94" xfId="79" applyFont="1" applyFill="1" applyBorder="1" applyAlignment="1" applyProtection="1">
      <alignment horizontal="center" vertical="center" wrapText="1"/>
      <protection locked="0"/>
    </xf>
    <xf numFmtId="0" fontId="75" fillId="0" borderId="0" xfId="0" applyFont="1" applyAlignment="1" applyProtection="1">
      <alignment horizontal="left" wrapText="1"/>
      <protection hidden="1"/>
    </xf>
    <xf numFmtId="0" fontId="62" fillId="0" borderId="0" xfId="0" applyFont="1" applyAlignment="1" applyProtection="1">
      <alignment horizontal="left" vertical="top"/>
      <protection hidden="1"/>
    </xf>
    <xf numFmtId="0" fontId="92" fillId="49" borderId="0" xfId="0" applyFont="1" applyFill="1" applyAlignment="1" applyProtection="1">
      <alignment horizontal="right" wrapText="1"/>
      <protection hidden="1"/>
    </xf>
    <xf numFmtId="0" fontId="92" fillId="49" borderId="0" xfId="0" applyFont="1" applyFill="1" applyAlignment="1" applyProtection="1">
      <alignment wrapText="1"/>
      <protection hidden="1"/>
    </xf>
    <xf numFmtId="0" fontId="62" fillId="0" borderId="0" xfId="0" applyFont="1" applyAlignment="1" applyProtection="1">
      <alignment horizontal="left"/>
      <protection hidden="1"/>
    </xf>
    <xf numFmtId="0" fontId="62" fillId="0" borderId="0" xfId="0" applyFont="1" applyFill="1" applyAlignment="1" applyProtection="1">
      <alignment wrapText="1"/>
      <protection hidden="1"/>
    </xf>
    <xf numFmtId="0" fontId="92" fillId="0" borderId="0" xfId="0" applyFont="1" applyFill="1" applyAlignment="1" applyProtection="1">
      <alignment horizontal="left" vertical="top"/>
      <protection hidden="1"/>
    </xf>
    <xf numFmtId="0" fontId="92" fillId="0" borderId="0" xfId="0" applyFont="1" applyFill="1" applyAlignment="1" applyProtection="1">
      <alignment horizontal="right" wrapText="1"/>
      <protection hidden="1"/>
    </xf>
    <xf numFmtId="0" fontId="92" fillId="0" borderId="0" xfId="0" applyFont="1" applyFill="1" applyAlignment="1" applyProtection="1">
      <alignment wrapText="1"/>
      <protection hidden="1"/>
    </xf>
    <xf numFmtId="0" fontId="35" fillId="44" borderId="1" xfId="79" applyFont="1" applyFill="1" applyBorder="1" applyAlignment="1" applyProtection="1">
      <alignment horizontal="center" vertical="center" wrapText="1"/>
    </xf>
    <xf numFmtId="0" fontId="35" fillId="32" borderId="94" xfId="79" applyFont="1" applyFill="1" applyBorder="1" applyAlignment="1" applyProtection="1">
      <alignment horizontal="center" vertical="center" wrapText="1"/>
      <protection locked="0" hidden="1"/>
    </xf>
    <xf numFmtId="0" fontId="38" fillId="44" borderId="94" xfId="79" applyFont="1" applyFill="1" applyBorder="1" applyAlignment="1" applyProtection="1">
      <alignment vertical="center" wrapText="1"/>
      <protection locked="0" hidden="1"/>
    </xf>
    <xf numFmtId="0" fontId="93" fillId="49" borderId="0" xfId="0" applyFont="1" applyFill="1" applyAlignment="1" applyProtection="1">
      <alignment horizontal="left" vertical="top"/>
      <protection hidden="1"/>
    </xf>
    <xf numFmtId="0" fontId="93" fillId="49" borderId="0" xfId="0" applyFont="1" applyFill="1" applyAlignment="1" applyProtection="1">
      <alignment horizontal="right" wrapText="1"/>
      <protection hidden="1"/>
    </xf>
    <xf numFmtId="0" fontId="93" fillId="49" borderId="0" xfId="0" applyFont="1" applyFill="1" applyAlignment="1" applyProtection="1">
      <alignment wrapText="1"/>
      <protection hidden="1"/>
    </xf>
    <xf numFmtId="0" fontId="94" fillId="0" borderId="0" xfId="0" applyFont="1" applyAlignment="1" applyProtection="1">
      <alignment wrapText="1"/>
      <protection hidden="1"/>
    </xf>
    <xf numFmtId="0" fontId="62" fillId="49" borderId="0" xfId="0" applyFont="1" applyFill="1" applyAlignment="1" applyProtection="1">
      <alignment wrapText="1"/>
      <protection hidden="1"/>
    </xf>
    <xf numFmtId="0" fontId="94" fillId="49" borderId="0" xfId="0" applyFont="1" applyFill="1" applyAlignment="1" applyProtection="1">
      <alignment wrapText="1"/>
      <protection hidden="1"/>
    </xf>
    <xf numFmtId="0" fontId="62" fillId="0" borderId="0" xfId="0" applyFont="1" applyFill="1" applyAlignment="1" applyProtection="1">
      <alignment horizontal="left" vertical="top"/>
      <protection hidden="1"/>
    </xf>
    <xf numFmtId="0" fontId="8" fillId="28" borderId="0" xfId="0" applyFont="1" applyFill="1" applyBorder="1" applyAlignment="1">
      <alignment vertical="top" wrapText="1"/>
    </xf>
    <xf numFmtId="0" fontId="38" fillId="3" borderId="94" xfId="79" applyFont="1" applyFill="1" applyBorder="1" applyAlignment="1" applyProtection="1">
      <alignment horizontal="left" vertical="center" wrapText="1"/>
      <protection hidden="1"/>
    </xf>
    <xf numFmtId="0" fontId="34" fillId="3" borderId="94" xfId="79" applyFont="1" applyFill="1" applyBorder="1" applyAlignment="1" applyProtection="1">
      <alignment vertical="top" wrapText="1"/>
      <protection hidden="1"/>
    </xf>
    <xf numFmtId="0" fontId="34" fillId="3" borderId="2" xfId="79" applyFont="1" applyFill="1" applyBorder="1" applyAlignment="1" applyProtection="1">
      <alignment vertical="top" wrapText="1"/>
      <protection hidden="1"/>
    </xf>
    <xf numFmtId="0" fontId="36" fillId="29" borderId="41" xfId="79" applyFont="1" applyFill="1" applyBorder="1" applyAlignment="1" applyProtection="1">
      <alignment horizontal="left" vertical="top" wrapText="1"/>
      <protection hidden="1"/>
    </xf>
    <xf numFmtId="0" fontId="36" fillId="29" borderId="0" xfId="79" applyFont="1" applyFill="1" applyBorder="1" applyAlignment="1" applyProtection="1">
      <alignment horizontal="left" vertical="top" wrapText="1"/>
      <protection hidden="1"/>
    </xf>
    <xf numFmtId="0" fontId="38" fillId="0" borderId="94" xfId="79" applyFont="1" applyFill="1" applyBorder="1" applyAlignment="1" applyProtection="1">
      <alignment horizontal="center" vertical="center" wrapText="1"/>
      <protection hidden="1"/>
    </xf>
    <xf numFmtId="0" fontId="75" fillId="29" borderId="40" xfId="79" applyFont="1" applyFill="1" applyBorder="1" applyAlignment="1" applyProtection="1">
      <alignment horizontal="right" vertical="center"/>
      <protection hidden="1"/>
    </xf>
    <xf numFmtId="0" fontId="38" fillId="0" borderId="94" xfId="79" applyFont="1" applyFill="1" applyBorder="1" applyAlignment="1" applyProtection="1">
      <alignment horizontal="center" vertical="top" wrapText="1"/>
      <protection hidden="1"/>
    </xf>
    <xf numFmtId="0" fontId="34" fillId="29" borderId="0" xfId="79" applyFont="1" applyFill="1" applyBorder="1" applyAlignment="1" applyProtection="1">
      <alignment horizontal="right" vertical="top"/>
      <protection hidden="1"/>
    </xf>
    <xf numFmtId="0" fontId="38" fillId="2" borderId="2" xfId="79" applyFont="1" applyFill="1" applyBorder="1" applyAlignment="1" applyProtection="1">
      <alignment horizontal="left" vertical="top" wrapText="1"/>
      <protection locked="0"/>
    </xf>
    <xf numFmtId="0" fontId="38" fillId="3" borderId="2" xfId="79" applyFont="1" applyFill="1" applyBorder="1" applyAlignment="1" applyProtection="1">
      <alignment horizontal="center" vertical="top" wrapText="1"/>
      <protection hidden="1"/>
    </xf>
    <xf numFmtId="0" fontId="34" fillId="29" borderId="0" xfId="79" applyFont="1" applyFill="1" applyBorder="1" applyAlignment="1" applyProtection="1">
      <alignment horizontal="left" vertical="top" wrapText="1"/>
      <protection hidden="1"/>
    </xf>
    <xf numFmtId="0" fontId="34" fillId="32" borderId="94" xfId="79" applyFont="1" applyFill="1" applyBorder="1" applyAlignment="1" applyProtection="1">
      <alignment vertical="top" wrapText="1"/>
      <protection locked="0"/>
    </xf>
    <xf numFmtId="0" fontId="46" fillId="3" borderId="11" xfId="79" applyFont="1" applyFill="1" applyBorder="1" applyAlignment="1" applyProtection="1">
      <alignment vertical="top" wrapText="1"/>
      <protection hidden="1"/>
    </xf>
    <xf numFmtId="0" fontId="46" fillId="3" borderId="11" xfId="79" applyFont="1" applyFill="1" applyBorder="1" applyAlignment="1" applyProtection="1">
      <alignment horizontal="center" vertical="top" wrapText="1"/>
      <protection hidden="1"/>
    </xf>
    <xf numFmtId="0" fontId="46" fillId="3" borderId="22" xfId="79" applyFont="1" applyFill="1" applyBorder="1" applyAlignment="1" applyProtection="1">
      <alignment horizontal="center" vertical="top" wrapText="1"/>
      <protection hidden="1"/>
    </xf>
    <xf numFmtId="0" fontId="38" fillId="3" borderId="94" xfId="79" applyFont="1" applyFill="1" applyBorder="1" applyAlignment="1" applyProtection="1">
      <alignment vertical="top" wrapText="1"/>
      <protection hidden="1"/>
    </xf>
    <xf numFmtId="0" fontId="38" fillId="0" borderId="94" xfId="79" applyFont="1" applyFill="1" applyBorder="1" applyAlignment="1" applyProtection="1">
      <alignment horizontal="left" vertical="center" wrapText="1"/>
      <protection hidden="1"/>
    </xf>
    <xf numFmtId="0" fontId="38" fillId="0" borderId="48" xfId="79" applyFont="1" applyFill="1" applyBorder="1" applyAlignment="1" applyProtection="1">
      <alignment vertical="top" wrapText="1"/>
      <protection hidden="1"/>
    </xf>
    <xf numFmtId="0" fontId="38" fillId="3" borderId="11" xfId="79" applyFont="1" applyFill="1" applyBorder="1" applyAlignment="1" applyProtection="1">
      <alignment vertical="top" wrapText="1"/>
      <protection hidden="1"/>
    </xf>
    <xf numFmtId="0" fontId="38" fillId="0" borderId="11" xfId="79" applyFont="1" applyFill="1" applyBorder="1" applyAlignment="1" applyProtection="1">
      <alignment horizontal="center" vertical="top" wrapText="1"/>
      <protection hidden="1"/>
    </xf>
    <xf numFmtId="0" fontId="38" fillId="2" borderId="11" xfId="79" applyFont="1" applyFill="1" applyBorder="1" applyAlignment="1" applyProtection="1">
      <alignment horizontal="center" vertical="top" wrapText="1"/>
      <protection locked="0"/>
    </xf>
    <xf numFmtId="0" fontId="38" fillId="2" borderId="11" xfId="79" applyFont="1" applyFill="1" applyBorder="1" applyAlignment="1" applyProtection="1">
      <alignment horizontal="left" vertical="top" wrapText="1"/>
      <protection locked="0"/>
    </xf>
    <xf numFmtId="0" fontId="38" fillId="3" borderId="11" xfId="79" applyFont="1" applyFill="1" applyBorder="1" applyAlignment="1" applyProtection="1">
      <alignment horizontal="left" vertical="center" wrapText="1"/>
      <protection hidden="1"/>
    </xf>
    <xf numFmtId="0" fontId="38" fillId="3" borderId="11" xfId="79" applyFont="1" applyFill="1" applyBorder="1" applyAlignment="1" applyProtection="1">
      <alignment horizontal="center" vertical="top" wrapText="1"/>
      <protection hidden="1"/>
    </xf>
    <xf numFmtId="0" fontId="38" fillId="0" borderId="62" xfId="79" applyFont="1" applyFill="1" applyBorder="1" applyAlignment="1" applyProtection="1">
      <alignment vertical="top" wrapText="1"/>
      <protection hidden="1"/>
    </xf>
    <xf numFmtId="0" fontId="38" fillId="0" borderId="63" xfId="79" applyFont="1" applyFill="1" applyBorder="1" applyAlignment="1" applyProtection="1">
      <alignment horizontal="center" vertical="center" wrapText="1"/>
      <protection hidden="1"/>
    </xf>
    <xf numFmtId="0" fontId="38" fillId="0" borderId="7" xfId="79" applyFont="1" applyFill="1" applyBorder="1" applyAlignment="1" applyProtection="1">
      <alignment vertical="top" wrapText="1"/>
      <protection hidden="1"/>
    </xf>
    <xf numFmtId="0" fontId="38" fillId="3" borderId="2" xfId="79" applyFont="1" applyFill="1" applyBorder="1" applyAlignment="1" applyProtection="1">
      <alignment vertical="top" wrapText="1"/>
      <protection hidden="1"/>
    </xf>
    <xf numFmtId="0" fontId="40" fillId="5" borderId="2" xfId="79" applyFont="1" applyFill="1" applyBorder="1" applyAlignment="1" applyProtection="1">
      <alignment horizontal="center" vertical="top" wrapText="1"/>
      <protection hidden="1"/>
    </xf>
    <xf numFmtId="0" fontId="38" fillId="0" borderId="2" xfId="79" applyFont="1" applyFill="1" applyBorder="1" applyAlignment="1" applyProtection="1">
      <alignment horizontal="center" vertical="center" wrapText="1"/>
      <protection hidden="1"/>
    </xf>
    <xf numFmtId="0" fontId="38" fillId="2" borderId="2" xfId="79" applyFont="1" applyFill="1" applyBorder="1" applyAlignment="1" applyProtection="1">
      <alignment horizontal="center" vertical="top" wrapText="1"/>
      <protection locked="0"/>
    </xf>
    <xf numFmtId="0" fontId="38" fillId="0" borderId="2" xfId="79" applyFont="1" applyFill="1" applyBorder="1" applyAlignment="1" applyProtection="1">
      <alignment horizontal="left" vertical="center" wrapText="1"/>
      <protection hidden="1"/>
    </xf>
    <xf numFmtId="0" fontId="38" fillId="0" borderId="21" xfId="79" applyFont="1" applyFill="1" applyBorder="1" applyAlignment="1" applyProtection="1">
      <alignment horizontal="center" vertical="center" wrapText="1"/>
      <protection hidden="1"/>
    </xf>
    <xf numFmtId="0" fontId="36" fillId="29" borderId="103" xfId="79" applyFont="1" applyFill="1" applyBorder="1" applyAlignment="1" applyProtection="1">
      <alignment horizontal="left" vertical="center" wrapText="1"/>
      <protection hidden="1"/>
    </xf>
    <xf numFmtId="0" fontId="36" fillId="29" borderId="102" xfId="79" applyFont="1" applyFill="1" applyBorder="1" applyAlignment="1" applyProtection="1">
      <alignment horizontal="left" vertical="center" wrapText="1"/>
      <protection hidden="1"/>
    </xf>
    <xf numFmtId="0" fontId="36" fillId="29" borderId="37" xfId="79" applyFont="1" applyFill="1" applyBorder="1" applyAlignment="1" applyProtection="1">
      <alignment horizontal="left" vertical="center" wrapText="1"/>
      <protection hidden="1"/>
    </xf>
    <xf numFmtId="0" fontId="36" fillId="29" borderId="18" xfId="79" applyFont="1" applyFill="1" applyBorder="1" applyAlignment="1" applyProtection="1">
      <alignment horizontal="left" vertical="top"/>
      <protection hidden="1"/>
    </xf>
    <xf numFmtId="0" fontId="38" fillId="29" borderId="10" xfId="79" applyFont="1" applyFill="1" applyBorder="1" applyAlignment="1" applyProtection="1">
      <alignment horizontal="right" vertical="center"/>
      <protection hidden="1"/>
    </xf>
    <xf numFmtId="0" fontId="34" fillId="29" borderId="4" xfId="79" applyFont="1" applyFill="1" applyBorder="1" applyAlignment="1" applyProtection="1">
      <alignment vertical="center"/>
      <protection hidden="1"/>
    </xf>
    <xf numFmtId="0" fontId="34" fillId="29" borderId="68" xfId="79" applyFont="1" applyFill="1" applyBorder="1" applyAlignment="1" applyProtection="1">
      <alignment horizontal="right" vertical="center"/>
      <protection hidden="1"/>
    </xf>
    <xf numFmtId="0" fontId="34" fillId="29" borderId="68" xfId="79" applyFont="1" applyFill="1" applyBorder="1" applyAlignment="1" applyProtection="1">
      <alignment horizontal="left" vertical="center"/>
      <protection hidden="1"/>
    </xf>
    <xf numFmtId="0" fontId="36" fillId="29" borderId="68" xfId="79" applyFont="1" applyFill="1" applyBorder="1" applyAlignment="1" applyProtection="1">
      <alignment horizontal="left" vertical="center"/>
      <protection hidden="1"/>
    </xf>
    <xf numFmtId="0" fontId="34" fillId="29" borderId="39" xfId="79" applyFont="1" applyFill="1" applyBorder="1" applyAlignment="1" applyProtection="1">
      <alignment horizontal="right" vertical="top"/>
      <protection hidden="1"/>
    </xf>
    <xf numFmtId="0" fontId="38" fillId="0" borderId="94" xfId="79" applyFont="1" applyFill="1" applyBorder="1" applyAlignment="1" applyProtection="1">
      <alignment horizontal="center" vertical="center" wrapText="1"/>
      <protection hidden="1"/>
    </xf>
    <xf numFmtId="0" fontId="34" fillId="3" borderId="94" xfId="79" applyFont="1" applyFill="1" applyBorder="1" applyAlignment="1" applyProtection="1">
      <alignment horizontal="center" vertical="center" wrapText="1"/>
      <protection hidden="1"/>
    </xf>
    <xf numFmtId="0" fontId="35" fillId="0" borderId="104" xfId="79" applyFont="1" applyFill="1" applyBorder="1" applyAlignment="1" applyProtection="1">
      <alignment vertical="center" wrapText="1"/>
      <protection hidden="1"/>
    </xf>
    <xf numFmtId="0" fontId="0" fillId="0" borderId="0" xfId="0" applyBorder="1"/>
    <xf numFmtId="0" fontId="35" fillId="48" borderId="0" xfId="79" applyFont="1" applyFill="1" applyBorder="1" applyAlignment="1" applyProtection="1">
      <alignment vertical="center" wrapText="1"/>
      <protection hidden="1"/>
    </xf>
    <xf numFmtId="0" fontId="0" fillId="48" borderId="0" xfId="0" applyFill="1"/>
    <xf numFmtId="0" fontId="97" fillId="0" borderId="0" xfId="0" applyFont="1" applyBorder="1"/>
    <xf numFmtId="0" fontId="34" fillId="3" borderId="8" xfId="79" applyFont="1" applyFill="1" applyBorder="1" applyAlignment="1" applyProtection="1">
      <alignment vertical="center" wrapText="1"/>
      <protection hidden="1"/>
    </xf>
    <xf numFmtId="0" fontId="34" fillId="3" borderId="1" xfId="79" applyFont="1" applyFill="1" applyBorder="1" applyAlignment="1" applyProtection="1">
      <alignment vertical="center" wrapText="1"/>
      <protection hidden="1"/>
    </xf>
    <xf numFmtId="0" fontId="47" fillId="5" borderId="1" xfId="79" applyFont="1" applyFill="1" applyBorder="1" applyAlignment="1" applyProtection="1">
      <alignment horizontal="center" vertical="center" wrapText="1"/>
      <protection hidden="1"/>
    </xf>
    <xf numFmtId="0" fontId="34" fillId="3" borderId="94" xfId="79" applyFont="1" applyFill="1" applyBorder="1" applyAlignment="1" applyProtection="1">
      <alignment vertical="center" wrapText="1"/>
      <protection hidden="1"/>
    </xf>
    <xf numFmtId="0" fontId="47" fillId="5" borderId="94" xfId="79" applyFont="1" applyFill="1" applyBorder="1" applyAlignment="1" applyProtection="1">
      <alignment horizontal="center" vertical="center" wrapText="1"/>
      <protection hidden="1"/>
    </xf>
    <xf numFmtId="0" fontId="46" fillId="28" borderId="94" xfId="79" applyFont="1" applyFill="1" applyBorder="1" applyAlignment="1" applyProtection="1">
      <alignment horizontal="center" vertical="center" wrapText="1"/>
      <protection hidden="1"/>
    </xf>
    <xf numFmtId="0" fontId="34" fillId="3" borderId="7" xfId="79" applyFont="1" applyFill="1" applyBorder="1" applyAlignment="1" applyProtection="1">
      <alignment vertical="center" wrapText="1"/>
      <protection hidden="1"/>
    </xf>
    <xf numFmtId="0" fontId="34" fillId="3" borderId="2" xfId="79" applyFont="1" applyFill="1" applyBorder="1" applyAlignment="1" applyProtection="1">
      <alignment vertical="center" wrapText="1"/>
      <protection hidden="1"/>
    </xf>
    <xf numFmtId="0" fontId="47" fillId="5" borderId="2" xfId="79" applyFont="1" applyFill="1" applyBorder="1" applyAlignment="1" applyProtection="1">
      <alignment horizontal="center" vertical="center" wrapText="1"/>
      <protection hidden="1"/>
    </xf>
    <xf numFmtId="0" fontId="34" fillId="3" borderId="109" xfId="79" applyFont="1" applyFill="1" applyBorder="1" applyAlignment="1" applyProtection="1">
      <alignment vertical="top"/>
      <protection hidden="1"/>
    </xf>
    <xf numFmtId="0" fontId="46" fillId="3" borderId="109" xfId="79" applyFont="1" applyFill="1" applyBorder="1" applyAlignment="1" applyProtection="1">
      <alignment horizontal="center" vertical="top"/>
      <protection hidden="1"/>
    </xf>
    <xf numFmtId="0" fontId="34" fillId="3" borderId="109" xfId="79" applyFont="1" applyFill="1" applyBorder="1" applyAlignment="1" applyProtection="1">
      <alignment horizontal="center" vertical="top"/>
      <protection hidden="1"/>
    </xf>
    <xf numFmtId="0" fontId="34" fillId="3" borderId="109" xfId="79" applyFont="1" applyFill="1" applyBorder="1" applyAlignment="1" applyProtection="1">
      <alignment horizontal="center" vertical="top" wrapText="1"/>
      <protection hidden="1"/>
    </xf>
    <xf numFmtId="0" fontId="63" fillId="3" borderId="109" xfId="79" applyFont="1" applyFill="1" applyBorder="1" applyAlignment="1" applyProtection="1">
      <alignment vertical="top" wrapText="1"/>
      <protection hidden="1"/>
    </xf>
    <xf numFmtId="0" fontId="63" fillId="3" borderId="110" xfId="79" applyFont="1" applyFill="1" applyBorder="1" applyAlignment="1" applyProtection="1">
      <alignment vertical="top" wrapText="1"/>
      <protection hidden="1"/>
    </xf>
    <xf numFmtId="0" fontId="34" fillId="2" borderId="63" xfId="79" applyFont="1" applyFill="1" applyBorder="1" applyAlignment="1" applyProtection="1">
      <alignment horizontal="center" vertical="top" wrapText="1"/>
      <protection locked="0"/>
    </xf>
    <xf numFmtId="0" fontId="62" fillId="0" borderId="0" xfId="0" applyFont="1" applyAlignment="1" applyProtection="1">
      <alignment horizontal="left" wrapText="1"/>
      <protection hidden="1"/>
    </xf>
    <xf numFmtId="0" fontId="62" fillId="0" borderId="0" xfId="0" applyFont="1" applyAlignment="1" applyProtection="1">
      <alignment horizontal="left" vertical="top" wrapText="1"/>
      <protection hidden="1"/>
    </xf>
    <xf numFmtId="0" fontId="99" fillId="37" borderId="0" xfId="0" applyFont="1" applyFill="1" applyAlignment="1" applyProtection="1">
      <alignment horizontal="center" vertical="top"/>
      <protection hidden="1"/>
    </xf>
    <xf numFmtId="0" fontId="99" fillId="0" borderId="0" xfId="0" applyFont="1" applyAlignment="1" applyProtection="1">
      <alignment horizontal="center" vertical="top"/>
      <protection hidden="1"/>
    </xf>
    <xf numFmtId="0" fontId="99" fillId="28" borderId="0" xfId="0" applyFont="1" applyFill="1" applyAlignment="1" applyProtection="1">
      <alignment horizontal="center" vertical="top"/>
      <protection hidden="1"/>
    </xf>
    <xf numFmtId="0" fontId="62" fillId="0" borderId="0" xfId="0" quotePrefix="1" applyFont="1" applyAlignment="1" applyProtection="1">
      <alignment horizontal="left"/>
      <protection hidden="1"/>
    </xf>
    <xf numFmtId="0" fontId="99" fillId="0" borderId="0" xfId="0" applyFont="1" applyFill="1" applyAlignment="1" applyProtection="1">
      <alignment horizontal="center" vertical="top"/>
      <protection hidden="1"/>
    </xf>
    <xf numFmtId="0" fontId="100" fillId="29" borderId="0" xfId="79" applyFont="1" applyFill="1" applyBorder="1" applyAlignment="1" applyProtection="1">
      <alignment horizontal="left" vertical="center"/>
      <protection hidden="1"/>
    </xf>
    <xf numFmtId="0" fontId="101" fillId="29" borderId="0" xfId="79" applyFont="1" applyFill="1" applyBorder="1" applyAlignment="1" applyProtection="1">
      <alignment vertical="top"/>
      <protection hidden="1"/>
    </xf>
    <xf numFmtId="0" fontId="102" fillId="29" borderId="0" xfId="79" applyFont="1" applyFill="1" applyBorder="1" applyAlignment="1" applyProtection="1">
      <alignment horizontal="left" vertical="center"/>
      <protection hidden="1"/>
    </xf>
    <xf numFmtId="0" fontId="38" fillId="0" borderId="94" xfId="79" applyFont="1" applyFill="1" applyBorder="1" applyAlignment="1" applyProtection="1">
      <alignment horizontal="left" vertical="center" wrapText="1" readingOrder="1"/>
      <protection hidden="1"/>
    </xf>
    <xf numFmtId="0" fontId="41" fillId="32" borderId="94" xfId="79" applyFont="1" applyFill="1" applyBorder="1" applyAlignment="1" applyProtection="1">
      <alignment horizontal="center" vertical="center"/>
      <protection hidden="1"/>
    </xf>
    <xf numFmtId="0" fontId="103" fillId="0" borderId="0" xfId="0" applyFont="1" applyAlignment="1" applyProtection="1">
      <alignment horizontal="left"/>
      <protection hidden="1"/>
    </xf>
    <xf numFmtId="0" fontId="62" fillId="0" borderId="0" xfId="0" applyFont="1" applyAlignment="1" applyProtection="1">
      <alignment horizontal="left" wrapText="1"/>
      <protection hidden="1"/>
    </xf>
    <xf numFmtId="0" fontId="91" fillId="0" borderId="0" xfId="0" applyFont="1" applyAlignment="1">
      <alignment horizontal="left"/>
    </xf>
    <xf numFmtId="0" fontId="62" fillId="0" borderId="0" xfId="0" applyFont="1" applyAlignment="1" applyProtection="1">
      <alignment horizontal="right" vertical="top"/>
      <protection hidden="1"/>
    </xf>
    <xf numFmtId="0" fontId="62" fillId="0" borderId="0" xfId="0" applyFont="1" applyAlignment="1" applyProtection="1">
      <alignment horizontal="left" vertical="top" indent="2"/>
      <protection hidden="1"/>
    </xf>
    <xf numFmtId="0" fontId="62" fillId="0" borderId="0" xfId="0" applyFont="1" applyAlignment="1" applyProtection="1">
      <alignment horizontal="left" wrapText="1" indent="2"/>
      <protection hidden="1"/>
    </xf>
    <xf numFmtId="0" fontId="104" fillId="0" borderId="0" xfId="0" applyFont="1" applyAlignment="1" applyProtection="1">
      <alignment horizontal="left" vertical="top"/>
      <protection hidden="1"/>
    </xf>
    <xf numFmtId="0" fontId="36" fillId="29" borderId="41" xfId="79" applyFont="1" applyFill="1" applyBorder="1" applyAlignment="1" applyProtection="1">
      <alignment vertical="center"/>
      <protection hidden="1"/>
    </xf>
    <xf numFmtId="0" fontId="96" fillId="0" borderId="0" xfId="117" applyAlignment="1">
      <alignment horizontal="left"/>
    </xf>
    <xf numFmtId="0" fontId="96" fillId="0" borderId="0" xfId="117" applyBorder="1" applyAlignment="1" applyProtection="1">
      <protection hidden="1"/>
    </xf>
    <xf numFmtId="0" fontId="36" fillId="29" borderId="5" xfId="79" applyFont="1" applyFill="1" applyBorder="1" applyAlignment="1" applyProtection="1">
      <alignment vertical="center"/>
      <protection hidden="1"/>
    </xf>
    <xf numFmtId="0" fontId="38" fillId="3" borderId="94" xfId="79" quotePrefix="1" applyFont="1" applyFill="1" applyBorder="1" applyAlignment="1" applyProtection="1">
      <alignment vertical="center" wrapText="1"/>
      <protection hidden="1"/>
    </xf>
    <xf numFmtId="0" fontId="38" fillId="0" borderId="100" xfId="79" applyFont="1" applyFill="1" applyBorder="1" applyAlignment="1" applyProtection="1">
      <alignment vertical="center" wrapText="1"/>
      <protection hidden="1"/>
    </xf>
    <xf numFmtId="0" fontId="82" fillId="0" borderId="0" xfId="0" applyFont="1" applyBorder="1" applyAlignment="1">
      <alignment vertical="center" wrapText="1"/>
    </xf>
    <xf numFmtId="0" fontId="98" fillId="0" borderId="0" xfId="0" applyFont="1" applyBorder="1" applyAlignment="1">
      <alignment vertical="center" wrapText="1"/>
    </xf>
    <xf numFmtId="14" fontId="98" fillId="0" borderId="0" xfId="0" applyNumberFormat="1" applyFont="1" applyBorder="1" applyAlignment="1">
      <alignment vertical="center" wrapText="1"/>
    </xf>
    <xf numFmtId="0" fontId="35" fillId="3" borderId="97" xfId="79" applyFont="1" applyFill="1" applyBorder="1" applyAlignment="1" applyProtection="1">
      <alignment horizontal="left" vertical="top" wrapText="1"/>
      <protection hidden="1"/>
    </xf>
    <xf numFmtId="49" fontId="35" fillId="32" borderId="1" xfId="79" applyNumberFormat="1" applyFont="1" applyFill="1" applyBorder="1" applyAlignment="1" applyProtection="1">
      <alignment horizontal="center" vertical="center" wrapText="1"/>
      <protection locked="0"/>
    </xf>
    <xf numFmtId="0" fontId="35" fillId="3" borderId="10" xfId="79" applyFont="1" applyFill="1" applyBorder="1" applyAlignment="1" applyProtection="1">
      <alignment horizontal="left" vertical="top" wrapText="1"/>
      <protection hidden="1"/>
    </xf>
    <xf numFmtId="0" fontId="35" fillId="3" borderId="18" xfId="79" applyFont="1" applyFill="1" applyBorder="1" applyAlignment="1" applyProtection="1">
      <alignment vertical="top" wrapText="1"/>
      <protection hidden="1"/>
    </xf>
    <xf numFmtId="0" fontId="35" fillId="3" borderId="96" xfId="79" applyFont="1" applyFill="1" applyBorder="1" applyAlignment="1" applyProtection="1">
      <alignment vertical="top" wrapText="1"/>
      <protection hidden="1"/>
    </xf>
    <xf numFmtId="0" fontId="35" fillId="3" borderId="10" xfId="79" applyFont="1" applyFill="1" applyBorder="1" applyAlignment="1" applyProtection="1">
      <alignment horizontal="center" vertical="top" wrapText="1"/>
      <protection hidden="1"/>
    </xf>
    <xf numFmtId="0" fontId="35" fillId="3" borderId="94" xfId="79" applyFont="1" applyFill="1" applyBorder="1" applyAlignment="1" applyProtection="1">
      <alignment horizontal="left" vertical="top" wrapText="1"/>
      <protection hidden="1"/>
    </xf>
    <xf numFmtId="0" fontId="35" fillId="50" borderId="97" xfId="79" applyFont="1" applyFill="1" applyBorder="1" applyAlignment="1" applyProtection="1">
      <alignment vertical="top" wrapText="1"/>
      <protection hidden="1"/>
    </xf>
    <xf numFmtId="0" fontId="35" fillId="50" borderId="39" xfId="79" applyFont="1" applyFill="1" applyBorder="1" applyAlignment="1" applyProtection="1">
      <alignment vertical="top" wrapText="1"/>
      <protection hidden="1"/>
    </xf>
    <xf numFmtId="0" fontId="35" fillId="3" borderId="96" xfId="79" applyFont="1" applyFill="1" applyBorder="1" applyAlignment="1" applyProtection="1">
      <alignment horizontal="center" vertical="top" wrapText="1"/>
      <protection hidden="1"/>
    </xf>
    <xf numFmtId="0" fontId="38" fillId="0" borderId="94" xfId="79" applyFont="1" applyBorder="1" applyAlignment="1" applyProtection="1">
      <alignment vertical="top" wrapText="1"/>
      <protection hidden="1"/>
    </xf>
    <xf numFmtId="0" fontId="40" fillId="50" borderId="94" xfId="79" applyFont="1" applyFill="1" applyBorder="1" applyAlignment="1" applyProtection="1">
      <alignment horizontal="center" vertical="top" wrapText="1"/>
      <protection hidden="1"/>
    </xf>
    <xf numFmtId="0" fontId="38" fillId="50" borderId="94" xfId="79" applyFont="1" applyFill="1" applyBorder="1" applyAlignment="1" applyProtection="1">
      <alignment horizontal="center" vertical="top" wrapText="1"/>
      <protection hidden="1"/>
    </xf>
    <xf numFmtId="0" fontId="38" fillId="50" borderId="94" xfId="79" applyFont="1" applyFill="1" applyBorder="1" applyAlignment="1" applyProtection="1">
      <alignment horizontal="center" vertical="top" wrapText="1"/>
      <protection locked="0"/>
    </xf>
    <xf numFmtId="0" fontId="38" fillId="50" borderId="94" xfId="79" applyFont="1" applyFill="1" applyBorder="1" applyAlignment="1" applyProtection="1">
      <alignment horizontal="left" vertical="top" wrapText="1"/>
      <protection locked="0"/>
    </xf>
    <xf numFmtId="0" fontId="96" fillId="3" borderId="0" xfId="117" applyFill="1" applyAlignment="1" applyProtection="1">
      <alignment vertical="top"/>
      <protection hidden="1"/>
    </xf>
    <xf numFmtId="0" fontId="105" fillId="0" borderId="0" xfId="0" applyFont="1"/>
    <xf numFmtId="0" fontId="105" fillId="0" borderId="0" xfId="0" applyFont="1" applyBorder="1"/>
    <xf numFmtId="0" fontId="38" fillId="32" borderId="4" xfId="79" applyFont="1" applyFill="1" applyBorder="1" applyAlignment="1" applyProtection="1">
      <alignment horizontal="left" vertical="center" wrapText="1" indent="3"/>
    </xf>
    <xf numFmtId="0" fontId="38" fillId="32" borderId="103" xfId="79" applyFont="1" applyFill="1" applyBorder="1" applyAlignment="1" applyProtection="1">
      <alignment horizontal="left" vertical="center" wrapText="1" indent="3"/>
    </xf>
    <xf numFmtId="0" fontId="0" fillId="0" borderId="0" xfId="0" applyAlignment="1">
      <alignment wrapText="1"/>
    </xf>
    <xf numFmtId="0" fontId="73" fillId="0" borderId="0" xfId="79" applyFont="1" applyFill="1" applyBorder="1" applyAlignment="1" applyProtection="1">
      <alignment vertical="top"/>
      <protection hidden="1"/>
    </xf>
    <xf numFmtId="0" fontId="73" fillId="0" borderId="0" xfId="79" applyFont="1" applyAlignment="1" applyProtection="1">
      <alignment vertical="top" wrapText="1"/>
      <protection hidden="1"/>
    </xf>
    <xf numFmtId="0" fontId="73" fillId="0" borderId="0" xfId="79" applyFont="1" applyFill="1" applyAlignment="1" applyProtection="1">
      <alignment vertical="top" wrapText="1"/>
      <protection hidden="1"/>
    </xf>
    <xf numFmtId="0" fontId="108" fillId="0" borderId="0" xfId="79" applyFont="1" applyAlignment="1" applyProtection="1">
      <alignment vertical="top" wrapText="1"/>
      <protection hidden="1"/>
    </xf>
    <xf numFmtId="0" fontId="109" fillId="0" borderId="0" xfId="79" applyFont="1" applyAlignment="1" applyProtection="1">
      <alignment vertical="center"/>
      <protection hidden="1"/>
    </xf>
    <xf numFmtId="0" fontId="73" fillId="0" borderId="0" xfId="79" applyFont="1" applyBorder="1" applyAlignment="1" applyProtection="1">
      <alignment vertical="top" wrapText="1"/>
      <protection hidden="1"/>
    </xf>
    <xf numFmtId="0" fontId="109" fillId="0" borderId="0" xfId="79" applyFont="1" applyBorder="1" applyAlignment="1" applyProtection="1">
      <alignment vertical="center"/>
      <protection hidden="1"/>
    </xf>
    <xf numFmtId="0" fontId="73" fillId="0" borderId="0" xfId="79" applyFont="1" applyAlignment="1" applyProtection="1">
      <alignment vertical="center" wrapText="1"/>
      <protection hidden="1"/>
    </xf>
    <xf numFmtId="0" fontId="77" fillId="0" borderId="0" xfId="79" applyFont="1" applyAlignment="1" applyProtection="1">
      <alignment vertical="top" wrapText="1"/>
      <protection hidden="1"/>
    </xf>
    <xf numFmtId="0" fontId="109" fillId="0" borderId="0" xfId="0" applyFont="1" applyFill="1"/>
    <xf numFmtId="0" fontId="109" fillId="0" borderId="0" xfId="0" applyFont="1"/>
    <xf numFmtId="0" fontId="89" fillId="0" borderId="0" xfId="79" applyFont="1" applyAlignment="1" applyProtection="1">
      <alignment vertical="center" wrapText="1"/>
      <protection hidden="1"/>
    </xf>
    <xf numFmtId="0" fontId="110" fillId="0" borderId="0" xfId="79" applyFont="1" applyFill="1" applyBorder="1" applyAlignment="1" applyProtection="1">
      <alignment vertical="top"/>
      <protection hidden="1"/>
    </xf>
    <xf numFmtId="0" fontId="110" fillId="0" borderId="0" xfId="79" applyFont="1" applyAlignment="1" applyProtection="1">
      <alignment vertical="top" wrapText="1"/>
      <protection hidden="1"/>
    </xf>
    <xf numFmtId="0" fontId="110" fillId="0" borderId="0" xfId="79" applyFont="1" applyFill="1" applyAlignment="1" applyProtection="1">
      <alignment vertical="top" wrapText="1"/>
      <protection hidden="1"/>
    </xf>
    <xf numFmtId="0" fontId="111" fillId="0" borderId="0" xfId="79" applyFont="1" applyAlignment="1" applyProtection="1">
      <alignment vertical="top" wrapText="1"/>
      <protection hidden="1"/>
    </xf>
    <xf numFmtId="0" fontId="110" fillId="0" borderId="0" xfId="79" applyFont="1" applyAlignment="1" applyProtection="1">
      <alignment vertical="top" wrapText="1"/>
      <protection locked="0" hidden="1"/>
    </xf>
    <xf numFmtId="0" fontId="110" fillId="0" borderId="0" xfId="79" applyFont="1" applyBorder="1" applyAlignment="1" applyProtection="1">
      <alignment vertical="top" wrapText="1"/>
      <protection locked="0" hidden="1"/>
    </xf>
    <xf numFmtId="0" fontId="110" fillId="0" borderId="0" xfId="79" applyFont="1" applyBorder="1" applyAlignment="1" applyProtection="1">
      <alignment vertical="top" wrapText="1"/>
      <protection hidden="1"/>
    </xf>
    <xf numFmtId="0" fontId="110" fillId="0" borderId="0" xfId="79" applyFont="1" applyAlignment="1" applyProtection="1">
      <alignment vertical="center" wrapText="1"/>
      <protection hidden="1"/>
    </xf>
    <xf numFmtId="0" fontId="112" fillId="0" borderId="41" xfId="79" applyFont="1" applyBorder="1" applyAlignment="1" applyProtection="1">
      <alignment vertical="center" wrapText="1"/>
      <protection hidden="1"/>
    </xf>
    <xf numFmtId="0" fontId="113" fillId="0" borderId="0" xfId="79" applyFont="1" applyAlignment="1" applyProtection="1">
      <alignment vertical="top" wrapText="1"/>
      <protection hidden="1"/>
    </xf>
    <xf numFmtId="0" fontId="114" fillId="0" borderId="0" xfId="0" applyFont="1" applyFill="1"/>
    <xf numFmtId="0" fontId="114" fillId="0" borderId="0" xfId="0" applyFont="1"/>
    <xf numFmtId="0" fontId="105" fillId="0" borderId="0" xfId="0" applyFont="1" applyFill="1" applyBorder="1" applyAlignment="1" applyProtection="1"/>
    <xf numFmtId="0" fontId="105" fillId="0" borderId="0" xfId="0" applyFont="1" applyBorder="1" applyAlignment="1"/>
    <xf numFmtId="0" fontId="105" fillId="0" borderId="0" xfId="0" applyFont="1" applyBorder="1" applyProtection="1"/>
    <xf numFmtId="0" fontId="105" fillId="0" borderId="0" xfId="0" applyFont="1" applyBorder="1" applyAlignment="1" applyProtection="1"/>
    <xf numFmtId="0" fontId="38" fillId="0" borderId="0" xfId="79" applyFont="1" applyAlignment="1" applyProtection="1">
      <alignment vertical="top" wrapText="1"/>
      <protection locked="0"/>
    </xf>
    <xf numFmtId="0" fontId="115" fillId="0" borderId="0" xfId="0" applyFont="1" applyFill="1" applyBorder="1" applyProtection="1"/>
    <xf numFmtId="0" fontId="115" fillId="0" borderId="0" xfId="0" applyNumberFormat="1" applyFont="1" applyFill="1" applyBorder="1" applyProtection="1"/>
    <xf numFmtId="0" fontId="115" fillId="0" borderId="0" xfId="0" applyFont="1" applyFill="1" applyBorder="1" applyAlignment="1" applyProtection="1"/>
    <xf numFmtId="0" fontId="105" fillId="0" borderId="0" xfId="0" applyFont="1" applyBorder="1" applyProtection="1">
      <protection locked="0"/>
    </xf>
    <xf numFmtId="0" fontId="38" fillId="0" borderId="0" xfId="79" applyFont="1" applyBorder="1" applyAlignment="1" applyProtection="1">
      <alignment vertical="top" wrapText="1"/>
      <protection locked="0"/>
    </xf>
    <xf numFmtId="0" fontId="0" fillId="0" borderId="0" xfId="0" applyFill="1" applyAlignment="1">
      <alignment wrapText="1"/>
    </xf>
    <xf numFmtId="0" fontId="0" fillId="0" borderId="0" xfId="0" applyFill="1" applyAlignment="1">
      <alignment horizontal="left" wrapText="1"/>
    </xf>
    <xf numFmtId="0" fontId="0" fillId="0" borderId="0" xfId="0" applyAlignment="1">
      <alignment vertical="top" wrapText="1"/>
    </xf>
    <xf numFmtId="0" fontId="10" fillId="0" borderId="0" xfId="0" applyFont="1" applyFill="1" applyBorder="1" applyAlignment="1">
      <alignment vertical="top" wrapText="1"/>
    </xf>
    <xf numFmtId="0" fontId="10" fillId="0" borderId="0" xfId="0" applyFont="1" applyBorder="1" applyAlignment="1">
      <alignment vertical="top" wrapText="1"/>
    </xf>
    <xf numFmtId="0" fontId="8" fillId="0" borderId="0" xfId="0" quotePrefix="1" applyFont="1" applyBorder="1" applyAlignment="1">
      <alignment vertical="top" wrapText="1"/>
    </xf>
    <xf numFmtId="0" fontId="50" fillId="0" borderId="0" xfId="0" applyFont="1" applyFill="1" applyBorder="1" applyAlignment="1">
      <alignment vertical="top" wrapText="1"/>
    </xf>
    <xf numFmtId="0" fontId="51" fillId="0" borderId="0" xfId="0" applyFont="1" applyBorder="1" applyAlignment="1">
      <alignment vertical="top" wrapText="1"/>
    </xf>
    <xf numFmtId="0" fontId="34" fillId="0" borderId="0" xfId="0" applyFont="1" applyFill="1" applyBorder="1" applyAlignment="1" applyProtection="1">
      <alignment vertical="top" wrapText="1"/>
    </xf>
    <xf numFmtId="0" fontId="8" fillId="0" borderId="0" xfId="0" applyFont="1" applyFill="1" applyBorder="1" applyAlignment="1">
      <alignment wrapText="1"/>
    </xf>
    <xf numFmtId="0" fontId="34" fillId="32" borderId="94" xfId="79" applyFont="1" applyFill="1" applyBorder="1" applyAlignment="1" applyProtection="1">
      <alignment horizontal="left" vertical="top"/>
      <protection locked="0" hidden="1"/>
    </xf>
    <xf numFmtId="0" fontId="34" fillId="32" borderId="39" xfId="79" applyFont="1" applyFill="1" applyBorder="1" applyAlignment="1" applyProtection="1">
      <alignment horizontal="left" vertical="top"/>
      <protection locked="0" hidden="1"/>
    </xf>
    <xf numFmtId="0" fontId="34" fillId="32" borderId="39" xfId="79" applyFont="1" applyFill="1" applyBorder="1" applyAlignment="1" applyProtection="1">
      <alignment vertical="top"/>
      <protection locked="0" hidden="1"/>
    </xf>
    <xf numFmtId="0" fontId="34" fillId="32" borderId="66" xfId="79" applyFont="1" applyFill="1" applyBorder="1" applyAlignment="1" applyProtection="1">
      <alignment horizontal="left" vertical="top"/>
      <protection locked="0" hidden="1"/>
    </xf>
    <xf numFmtId="0" fontId="34" fillId="32" borderId="71" xfId="79" applyFont="1" applyFill="1" applyBorder="1" applyAlignment="1" applyProtection="1">
      <alignment horizontal="left" vertical="top"/>
      <protection locked="0" hidden="1"/>
    </xf>
    <xf numFmtId="0" fontId="34" fillId="0" borderId="0" xfId="72" applyFont="1" applyAlignment="1" applyProtection="1">
      <alignment horizontal="left" wrapText="1"/>
      <protection hidden="1"/>
    </xf>
    <xf numFmtId="0" fontId="38" fillId="41" borderId="0" xfId="72" applyFont="1" applyFill="1" applyAlignment="1" applyProtection="1">
      <alignment horizontal="left" vertical="center" wrapText="1"/>
      <protection hidden="1"/>
    </xf>
    <xf numFmtId="0" fontId="34" fillId="0" borderId="0" xfId="72" applyFont="1" applyAlignment="1" applyProtection="1">
      <alignment horizontal="left"/>
      <protection hidden="1"/>
    </xf>
    <xf numFmtId="0" fontId="34" fillId="0" borderId="0" xfId="72" applyFont="1" applyAlignment="1" applyProtection="1">
      <alignment horizontal="left" vertical="top" wrapText="1"/>
      <protection hidden="1"/>
    </xf>
    <xf numFmtId="0" fontId="70" fillId="0" borderId="65" xfId="72" applyFont="1" applyBorder="1" applyAlignment="1" applyProtection="1">
      <alignment horizontal="center" vertical="center"/>
      <protection hidden="1"/>
    </xf>
    <xf numFmtId="0" fontId="59" fillId="0" borderId="70" xfId="72" applyFont="1" applyBorder="1" applyAlignment="1" applyProtection="1">
      <alignment horizontal="left" vertical="top" wrapText="1"/>
      <protection hidden="1"/>
    </xf>
    <xf numFmtId="0" fontId="36" fillId="0" borderId="50" xfId="72" applyFont="1" applyFill="1" applyBorder="1" applyAlignment="1" applyProtection="1">
      <alignment horizontal="center" vertical="center"/>
      <protection hidden="1"/>
    </xf>
    <xf numFmtId="0" fontId="36" fillId="0" borderId="51" xfId="72" applyFont="1" applyFill="1" applyBorder="1" applyAlignment="1" applyProtection="1">
      <alignment horizontal="center" vertical="center"/>
      <protection hidden="1"/>
    </xf>
    <xf numFmtId="0" fontId="36" fillId="0" borderId="52" xfId="72" applyFont="1" applyFill="1" applyBorder="1" applyAlignment="1" applyProtection="1">
      <alignment horizontal="center" vertical="center"/>
      <protection hidden="1"/>
    </xf>
    <xf numFmtId="0" fontId="36" fillId="0" borderId="53" xfId="72" applyFont="1" applyFill="1" applyBorder="1" applyAlignment="1" applyProtection="1">
      <alignment horizontal="center" vertical="center"/>
      <protection hidden="1"/>
    </xf>
    <xf numFmtId="0" fontId="36" fillId="0" borderId="54" xfId="72" applyFont="1" applyFill="1" applyBorder="1" applyAlignment="1" applyProtection="1">
      <alignment horizontal="center" vertical="center"/>
      <protection hidden="1"/>
    </xf>
    <xf numFmtId="0" fontId="36" fillId="0" borderId="55" xfId="72" applyFont="1" applyFill="1" applyBorder="1" applyAlignment="1" applyProtection="1">
      <alignment horizontal="center" vertical="center"/>
      <protection hidden="1"/>
    </xf>
    <xf numFmtId="0" fontId="57" fillId="37" borderId="0" xfId="72" applyFont="1" applyFill="1" applyAlignment="1" applyProtection="1">
      <alignment horizontal="center" vertical="center"/>
      <protection hidden="1"/>
    </xf>
    <xf numFmtId="0" fontId="34" fillId="37" borderId="0" xfId="72" applyFont="1" applyFill="1" applyAlignment="1" applyProtection="1">
      <alignment horizontal="center" vertical="center" wrapText="1"/>
      <protection hidden="1"/>
    </xf>
    <xf numFmtId="0" fontId="38" fillId="0" borderId="0" xfId="72" applyFont="1" applyAlignment="1" applyProtection="1">
      <alignment horizontal="left"/>
      <protection hidden="1"/>
    </xf>
    <xf numFmtId="0" fontId="38" fillId="0" borderId="0" xfId="72" applyFont="1" applyAlignment="1" applyProtection="1">
      <alignment horizontal="left" vertical="top" wrapText="1"/>
      <protection hidden="1"/>
    </xf>
    <xf numFmtId="0" fontId="38" fillId="38" borderId="65" xfId="72" applyNumberFormat="1" applyFont="1" applyFill="1" applyBorder="1" applyAlignment="1" applyProtection="1">
      <alignment horizontal="center" vertical="center" textRotation="90" wrapText="1"/>
      <protection hidden="1"/>
    </xf>
    <xf numFmtId="0" fontId="48" fillId="0" borderId="68" xfId="72" applyFont="1" applyBorder="1" applyAlignment="1" applyProtection="1">
      <alignment horizontal="center"/>
      <protection hidden="1"/>
    </xf>
    <xf numFmtId="0" fontId="71" fillId="0" borderId="0" xfId="72" applyFont="1" applyAlignment="1" applyProtection="1">
      <alignment horizontal="left" vertical="center"/>
      <protection hidden="1"/>
    </xf>
    <xf numFmtId="0" fontId="71" fillId="29" borderId="0" xfId="72" applyFont="1" applyFill="1" applyAlignment="1" applyProtection="1">
      <alignment horizontal="left" vertical="center" wrapText="1"/>
      <protection hidden="1"/>
    </xf>
    <xf numFmtId="0" fontId="34" fillId="39" borderId="0" xfId="72" applyFont="1" applyFill="1" applyBorder="1" applyAlignment="1" applyProtection="1">
      <alignment horizontal="left" vertical="top" wrapText="1"/>
      <protection hidden="1"/>
    </xf>
    <xf numFmtId="0" fontId="34" fillId="39" borderId="10" xfId="72" applyFont="1" applyFill="1" applyBorder="1" applyAlignment="1" applyProtection="1">
      <alignment horizontal="left" vertical="top" wrapText="1"/>
      <protection hidden="1"/>
    </xf>
    <xf numFmtId="0" fontId="70" fillId="0" borderId="65" xfId="72" applyFont="1" applyFill="1" applyBorder="1" applyAlignment="1" applyProtection="1">
      <alignment horizontal="center" vertical="center"/>
      <protection hidden="1"/>
    </xf>
    <xf numFmtId="0" fontId="34" fillId="40" borderId="0" xfId="72" applyFont="1" applyFill="1" applyBorder="1" applyAlignment="1" applyProtection="1">
      <alignment horizontal="left" vertical="top" wrapText="1"/>
      <protection hidden="1"/>
    </xf>
    <xf numFmtId="0" fontId="34" fillId="40" borderId="10" xfId="72" applyFont="1" applyFill="1" applyBorder="1" applyAlignment="1" applyProtection="1">
      <alignment horizontal="left" vertical="top" wrapText="1"/>
      <protection hidden="1"/>
    </xf>
    <xf numFmtId="0" fontId="34" fillId="40" borderId="0" xfId="72" applyFont="1" applyFill="1" applyAlignment="1" applyProtection="1">
      <alignment horizontal="left" vertical="top" wrapText="1"/>
      <protection hidden="1"/>
    </xf>
    <xf numFmtId="0" fontId="34" fillId="39" borderId="0" xfId="72" applyFont="1" applyFill="1" applyAlignment="1" applyProtection="1">
      <alignment horizontal="left" vertical="top" wrapText="1"/>
      <protection hidden="1"/>
    </xf>
    <xf numFmtId="0" fontId="36" fillId="0" borderId="56" xfId="72" applyFont="1" applyFill="1" applyBorder="1" applyAlignment="1" applyProtection="1">
      <alignment horizontal="center" vertical="center"/>
      <protection hidden="1"/>
    </xf>
    <xf numFmtId="0" fontId="36" fillId="0" borderId="57" xfId="72" applyFont="1" applyFill="1" applyBorder="1" applyAlignment="1" applyProtection="1">
      <alignment horizontal="center" vertical="center"/>
      <protection hidden="1"/>
    </xf>
    <xf numFmtId="0" fontId="36" fillId="0" borderId="58" xfId="72" applyFont="1" applyFill="1" applyBorder="1" applyAlignment="1" applyProtection="1">
      <alignment horizontal="center" vertical="center"/>
      <protection hidden="1"/>
    </xf>
    <xf numFmtId="0" fontId="36" fillId="0" borderId="59" xfId="72" applyFont="1" applyFill="1" applyBorder="1" applyAlignment="1" applyProtection="1">
      <alignment horizontal="center" vertical="center"/>
      <protection hidden="1"/>
    </xf>
    <xf numFmtId="0" fontId="36" fillId="0" borderId="60" xfId="72" applyFont="1" applyFill="1" applyBorder="1" applyAlignment="1" applyProtection="1">
      <alignment horizontal="center" vertical="center"/>
      <protection hidden="1"/>
    </xf>
    <xf numFmtId="0" fontId="36" fillId="0" borderId="61" xfId="72" applyFont="1" applyFill="1" applyBorder="1" applyAlignment="1" applyProtection="1">
      <alignment horizontal="center" vertical="center"/>
      <protection hidden="1"/>
    </xf>
    <xf numFmtId="0" fontId="38" fillId="0" borderId="0" xfId="72" applyFont="1" applyFill="1" applyAlignment="1" applyProtection="1">
      <alignment horizontal="center" vertical="center" wrapText="1"/>
      <protection hidden="1"/>
    </xf>
    <xf numFmtId="0" fontId="58" fillId="43" borderId="0" xfId="72" applyFont="1" applyFill="1" applyAlignment="1" applyProtection="1">
      <alignment horizontal="center" vertical="center" wrapText="1"/>
      <protection hidden="1"/>
    </xf>
    <xf numFmtId="0" fontId="38" fillId="43" borderId="0" xfId="72" applyFont="1" applyFill="1" applyAlignment="1" applyProtection="1">
      <alignment horizontal="center" vertical="center" wrapText="1"/>
      <protection hidden="1"/>
    </xf>
    <xf numFmtId="0" fontId="71" fillId="29" borderId="0" xfId="72" applyFont="1" applyFill="1" applyAlignment="1" applyProtection="1">
      <alignment horizontal="left" vertical="center"/>
      <protection hidden="1"/>
    </xf>
    <xf numFmtId="166" fontId="61" fillId="0" borderId="0" xfId="72" applyNumberFormat="1" applyFont="1" applyAlignment="1" applyProtection="1">
      <alignment horizontal="center"/>
      <protection hidden="1"/>
    </xf>
    <xf numFmtId="0" fontId="82" fillId="0" borderId="0" xfId="0" applyFont="1" applyBorder="1" applyAlignment="1">
      <alignment horizontal="center" vertical="center" wrapText="1"/>
    </xf>
    <xf numFmtId="0" fontId="62" fillId="0" borderId="0" xfId="0" applyFont="1" applyAlignment="1" applyProtection="1">
      <alignment horizontal="center" wrapText="1"/>
      <protection hidden="1"/>
    </xf>
    <xf numFmtId="0" fontId="62" fillId="0" borderId="0" xfId="0" applyFont="1" applyAlignment="1" applyProtection="1">
      <alignment horizontal="left" wrapText="1"/>
      <protection hidden="1"/>
    </xf>
    <xf numFmtId="0" fontId="62" fillId="0" borderId="0" xfId="0" applyFont="1" applyAlignment="1" applyProtection="1">
      <alignment horizontal="left" vertical="top" wrapText="1"/>
      <protection hidden="1"/>
    </xf>
    <xf numFmtId="0" fontId="62" fillId="0" borderId="0" xfId="0" applyFont="1" applyFill="1" applyAlignment="1" applyProtection="1">
      <alignment horizontal="left" vertical="top" wrapText="1"/>
      <protection hidden="1"/>
    </xf>
    <xf numFmtId="0" fontId="62" fillId="0" borderId="0" xfId="0" applyFont="1" applyAlignment="1" applyProtection="1">
      <alignment horizontal="left" vertical="top" wrapText="1" indent="2"/>
      <protection hidden="1"/>
    </xf>
    <xf numFmtId="0" fontId="104" fillId="0" borderId="0" xfId="0" applyFont="1" applyAlignment="1" applyProtection="1">
      <alignment horizontal="left" vertical="top" wrapText="1"/>
      <protection hidden="1"/>
    </xf>
    <xf numFmtId="0" fontId="35" fillId="0" borderId="94" xfId="79" applyFont="1" applyFill="1" applyBorder="1" applyAlignment="1" applyProtection="1">
      <alignment horizontal="left" vertical="center" wrapText="1"/>
      <protection hidden="1"/>
    </xf>
    <xf numFmtId="0" fontId="38" fillId="0" borderId="97" xfId="79" applyFont="1" applyFill="1" applyBorder="1" applyAlignment="1" applyProtection="1">
      <alignment horizontal="left" vertical="center" wrapText="1"/>
      <protection hidden="1"/>
    </xf>
    <xf numFmtId="0" fontId="38" fillId="0" borderId="107" xfId="79" applyFont="1" applyFill="1" applyBorder="1" applyAlignment="1" applyProtection="1">
      <alignment horizontal="left" vertical="center" wrapText="1"/>
      <protection hidden="1"/>
    </xf>
    <xf numFmtId="0" fontId="38" fillId="3" borderId="103" xfId="79" applyFont="1" applyFill="1" applyBorder="1" applyAlignment="1" applyProtection="1">
      <alignment horizontal="left" vertical="center" wrapText="1" indent="1"/>
      <protection hidden="1"/>
    </xf>
    <xf numFmtId="0" fontId="38" fillId="3" borderId="102" xfId="79" applyFont="1" applyFill="1" applyBorder="1" applyAlignment="1" applyProtection="1">
      <alignment horizontal="left" vertical="center" wrapText="1" indent="1"/>
      <protection hidden="1"/>
    </xf>
    <xf numFmtId="0" fontId="38" fillId="3" borderId="37" xfId="79" applyFont="1" applyFill="1" applyBorder="1" applyAlignment="1" applyProtection="1">
      <alignment horizontal="left" vertical="center" wrapText="1" indent="1"/>
      <protection hidden="1"/>
    </xf>
    <xf numFmtId="0" fontId="38" fillId="3" borderId="4" xfId="79" applyFont="1" applyFill="1" applyBorder="1" applyAlignment="1" applyProtection="1">
      <alignment horizontal="left" vertical="center" wrapText="1" indent="1"/>
      <protection hidden="1"/>
    </xf>
    <xf numFmtId="0" fontId="38" fillId="3" borderId="68" xfId="79" applyFont="1" applyFill="1" applyBorder="1" applyAlignment="1" applyProtection="1">
      <alignment horizontal="left" vertical="center" wrapText="1" indent="1"/>
      <protection hidden="1"/>
    </xf>
    <xf numFmtId="0" fontId="38" fillId="3" borderId="39" xfId="79" applyFont="1" applyFill="1" applyBorder="1" applyAlignment="1" applyProtection="1">
      <alignment horizontal="left" vertical="center" wrapText="1" indent="1"/>
      <protection hidden="1"/>
    </xf>
    <xf numFmtId="0" fontId="38" fillId="32" borderId="102" xfId="79" applyFont="1" applyFill="1" applyBorder="1" applyAlignment="1" applyProtection="1">
      <alignment horizontal="center" vertical="center" wrapText="1"/>
      <protection locked="0"/>
    </xf>
    <xf numFmtId="0" fontId="38" fillId="32" borderId="37" xfId="79" applyFont="1" applyFill="1" applyBorder="1" applyAlignment="1" applyProtection="1">
      <alignment horizontal="center" vertical="center" wrapText="1"/>
      <protection locked="0"/>
    </xf>
    <xf numFmtId="0" fontId="38" fillId="32" borderId="68" xfId="79" applyFont="1" applyFill="1" applyBorder="1" applyAlignment="1" applyProtection="1">
      <alignment horizontal="center" vertical="center" wrapText="1"/>
      <protection locked="0"/>
    </xf>
    <xf numFmtId="0" fontId="38" fillId="32" borderId="39" xfId="79" applyFont="1" applyFill="1" applyBorder="1" applyAlignment="1" applyProtection="1">
      <alignment horizontal="center" vertical="center" wrapText="1"/>
      <protection locked="0"/>
    </xf>
    <xf numFmtId="0" fontId="42" fillId="48" borderId="42" xfId="79" applyFont="1" applyFill="1" applyBorder="1" applyAlignment="1" applyProtection="1">
      <alignment horizontal="left" vertical="center" wrapText="1"/>
      <protection hidden="1"/>
    </xf>
    <xf numFmtId="0" fontId="42" fillId="48" borderId="49" xfId="79" applyFont="1" applyFill="1" applyBorder="1" applyAlignment="1" applyProtection="1">
      <alignment horizontal="left" vertical="center" wrapText="1"/>
      <protection hidden="1"/>
    </xf>
    <xf numFmtId="0" fontId="42" fillId="48" borderId="43" xfId="79" applyFont="1" applyFill="1" applyBorder="1" applyAlignment="1" applyProtection="1">
      <alignment horizontal="left" vertical="center" wrapText="1"/>
      <protection hidden="1"/>
    </xf>
    <xf numFmtId="0" fontId="38" fillId="0" borderId="104" xfId="79" applyFont="1" applyFill="1" applyBorder="1" applyAlignment="1" applyProtection="1">
      <alignment horizontal="left" vertical="center" wrapText="1"/>
      <protection hidden="1"/>
    </xf>
    <xf numFmtId="0" fontId="38" fillId="3" borderId="94" xfId="79" applyFont="1" applyFill="1" applyBorder="1" applyAlignment="1" applyProtection="1">
      <alignment horizontal="left" vertical="center" wrapText="1" indent="1"/>
      <protection hidden="1"/>
    </xf>
    <xf numFmtId="0" fontId="35" fillId="44" borderId="97" xfId="79" applyFont="1" applyFill="1" applyBorder="1" applyAlignment="1" applyProtection="1">
      <alignment horizontal="left" vertical="center" wrapText="1"/>
      <protection hidden="1"/>
    </xf>
    <xf numFmtId="0" fontId="35" fillId="44" borderId="107" xfId="79" applyFont="1" applyFill="1" applyBorder="1" applyAlignment="1" applyProtection="1">
      <alignment horizontal="left" vertical="center" wrapText="1"/>
      <protection hidden="1"/>
    </xf>
    <xf numFmtId="0" fontId="38" fillId="32" borderId="4" xfId="79" applyFont="1" applyFill="1" applyBorder="1" applyAlignment="1" applyProtection="1">
      <alignment horizontal="left" vertical="center" wrapText="1"/>
      <protection locked="0"/>
    </xf>
    <xf numFmtId="0" fontId="38" fillId="32" borderId="68" xfId="79" applyFont="1" applyFill="1" applyBorder="1" applyAlignment="1" applyProtection="1">
      <alignment horizontal="left" vertical="center" wrapText="1"/>
      <protection locked="0"/>
    </xf>
    <xf numFmtId="0" fontId="38" fillId="32" borderId="39" xfId="79" applyFont="1" applyFill="1" applyBorder="1" applyAlignment="1" applyProtection="1">
      <alignment horizontal="left" vertical="center" wrapText="1"/>
      <protection locked="0"/>
    </xf>
    <xf numFmtId="0" fontId="38" fillId="32" borderId="97" xfId="79" applyFont="1" applyFill="1" applyBorder="1" applyAlignment="1" applyProtection="1">
      <alignment horizontal="left" vertical="center" wrapText="1"/>
      <protection locked="0"/>
    </xf>
    <xf numFmtId="0" fontId="38" fillId="32" borderId="111" xfId="79" applyFont="1" applyFill="1" applyBorder="1" applyAlignment="1" applyProtection="1">
      <alignment horizontal="left" vertical="center" wrapText="1"/>
      <protection locked="0"/>
    </xf>
    <xf numFmtId="0" fontId="38" fillId="32" borderId="96" xfId="79" applyFont="1" applyFill="1" applyBorder="1" applyAlignment="1" applyProtection="1">
      <alignment horizontal="left" vertical="center" wrapText="1"/>
      <protection locked="0"/>
    </xf>
    <xf numFmtId="0" fontId="75" fillId="0" borderId="0" xfId="79" applyFont="1" applyFill="1" applyBorder="1" applyAlignment="1" applyProtection="1">
      <alignment horizontal="right" vertical="center" wrapText="1"/>
      <protection hidden="1"/>
    </xf>
    <xf numFmtId="0" fontId="38" fillId="32" borderId="94" xfId="79" applyFont="1" applyFill="1" applyBorder="1" applyAlignment="1" applyProtection="1">
      <alignment horizontal="left" vertical="center" wrapText="1"/>
      <protection locked="0"/>
    </xf>
    <xf numFmtId="0" fontId="35" fillId="44" borderId="97" xfId="79" applyFont="1" applyFill="1" applyBorder="1" applyAlignment="1" applyProtection="1">
      <alignment horizontal="center" vertical="center" wrapText="1"/>
      <protection hidden="1"/>
    </xf>
    <xf numFmtId="0" fontId="35" fillId="44" borderId="104" xfId="79" applyFont="1" applyFill="1" applyBorder="1" applyAlignment="1" applyProtection="1">
      <alignment horizontal="center" vertical="center" wrapText="1"/>
      <protection hidden="1"/>
    </xf>
    <xf numFmtId="0" fontId="35" fillId="32" borderId="44" xfId="79" applyFont="1" applyFill="1" applyBorder="1" applyAlignment="1" applyProtection="1">
      <alignment horizontal="center" vertical="center" wrapText="1"/>
      <protection locked="0"/>
    </xf>
    <xf numFmtId="0" fontId="35" fillId="32" borderId="47" xfId="79" applyFont="1" applyFill="1" applyBorder="1" applyAlignment="1" applyProtection="1">
      <alignment horizontal="center" vertical="center" wrapText="1"/>
      <protection locked="0"/>
    </xf>
    <xf numFmtId="0" fontId="35" fillId="32" borderId="44" xfId="79" applyFont="1" applyFill="1" applyBorder="1" applyAlignment="1" applyProtection="1">
      <alignment horizontal="center" vertical="top" wrapText="1"/>
      <protection locked="0"/>
    </xf>
    <xf numFmtId="0" fontId="35" fillId="32" borderId="47" xfId="79" applyFont="1" applyFill="1" applyBorder="1" applyAlignment="1" applyProtection="1">
      <alignment horizontal="center" vertical="top" wrapText="1"/>
      <protection locked="0"/>
    </xf>
    <xf numFmtId="0" fontId="42" fillId="0" borderId="0" xfId="79" applyFont="1" applyFill="1" applyBorder="1" applyAlignment="1" applyProtection="1">
      <alignment horizontal="left" vertical="center" wrapText="1"/>
      <protection hidden="1"/>
    </xf>
    <xf numFmtId="0" fontId="42" fillId="48" borderId="44" xfId="79" applyFont="1" applyFill="1" applyBorder="1" applyAlignment="1" applyProtection="1">
      <alignment horizontal="left" vertical="center" wrapText="1"/>
      <protection hidden="1"/>
    </xf>
    <xf numFmtId="0" fontId="42" fillId="48" borderId="46" xfId="79" applyFont="1" applyFill="1" applyBorder="1" applyAlignment="1" applyProtection="1">
      <alignment horizontal="left" vertical="center" wrapText="1"/>
      <protection hidden="1"/>
    </xf>
    <xf numFmtId="0" fontId="42" fillId="48" borderId="47" xfId="79" applyFont="1" applyFill="1" applyBorder="1" applyAlignment="1" applyProtection="1">
      <alignment horizontal="left" vertical="center" wrapText="1"/>
      <protection hidden="1"/>
    </xf>
    <xf numFmtId="0" fontId="71" fillId="29" borderId="49" xfId="79" applyFont="1" applyFill="1" applyBorder="1" applyAlignment="1" applyProtection="1">
      <alignment horizontal="left" vertical="top" wrapText="1"/>
      <protection hidden="1"/>
    </xf>
    <xf numFmtId="0" fontId="35" fillId="3" borderId="44" xfId="79" applyFont="1" applyFill="1" applyBorder="1" applyAlignment="1" applyProtection="1">
      <alignment horizontal="left" vertical="top" wrapText="1"/>
      <protection hidden="1"/>
    </xf>
    <xf numFmtId="0" fontId="35" fillId="3" borderId="46" xfId="79" applyFont="1" applyFill="1" applyBorder="1" applyAlignment="1" applyProtection="1">
      <alignment horizontal="left" vertical="top" wrapText="1"/>
      <protection hidden="1"/>
    </xf>
    <xf numFmtId="0" fontId="35" fillId="3" borderId="47" xfId="79" applyFont="1" applyFill="1" applyBorder="1" applyAlignment="1" applyProtection="1">
      <alignment horizontal="left" vertical="top" wrapText="1"/>
      <protection hidden="1"/>
    </xf>
    <xf numFmtId="0" fontId="35" fillId="0" borderId="42" xfId="79" applyFont="1" applyFill="1" applyBorder="1" applyAlignment="1" applyProtection="1">
      <alignment horizontal="left" vertical="top" wrapText="1"/>
      <protection hidden="1"/>
    </xf>
    <xf numFmtId="0" fontId="35" fillId="0" borderId="43" xfId="79" applyFont="1" applyFill="1" applyBorder="1" applyAlignment="1" applyProtection="1">
      <alignment horizontal="left" vertical="top" wrapText="1"/>
      <protection hidden="1"/>
    </xf>
    <xf numFmtId="0" fontId="76" fillId="3" borderId="0" xfId="79" applyFont="1" applyFill="1" applyAlignment="1" applyProtection="1">
      <alignment horizontal="left" vertical="top" wrapText="1"/>
      <protection hidden="1"/>
    </xf>
    <xf numFmtId="0" fontId="75" fillId="3" borderId="0" xfId="79" applyFont="1" applyFill="1" applyAlignment="1" applyProtection="1">
      <alignment horizontal="left" vertical="center" wrapText="1"/>
      <protection hidden="1"/>
    </xf>
    <xf numFmtId="0" fontId="9" fillId="29" borderId="0" xfId="117" applyFont="1" applyFill="1" applyBorder="1" applyAlignment="1" applyProtection="1">
      <alignment horizontal="left" vertical="center"/>
    </xf>
    <xf numFmtId="0" fontId="35" fillId="29" borderId="94" xfId="117" applyFont="1" applyFill="1" applyBorder="1" applyAlignment="1" applyProtection="1">
      <alignment horizontal="left" vertical="center" wrapText="1"/>
      <protection hidden="1"/>
    </xf>
    <xf numFmtId="0" fontId="38" fillId="32" borderId="95" xfId="117" applyFont="1" applyFill="1" applyBorder="1" applyAlignment="1" applyProtection="1">
      <alignment vertical="center" wrapText="1"/>
      <protection locked="0"/>
    </xf>
    <xf numFmtId="0" fontId="38" fillId="32" borderId="96" xfId="117" applyFont="1" applyFill="1" applyBorder="1" applyAlignment="1" applyProtection="1">
      <alignment vertical="center" wrapText="1"/>
      <protection locked="0"/>
    </xf>
    <xf numFmtId="0" fontId="34" fillId="32" borderId="95" xfId="117" applyFont="1" applyFill="1" applyBorder="1" applyAlignment="1" applyProtection="1">
      <alignment vertical="center"/>
      <protection locked="0"/>
    </xf>
    <xf numFmtId="0" fontId="34" fillId="32" borderId="96" xfId="117" applyFont="1" applyFill="1" applyBorder="1" applyAlignment="1" applyProtection="1">
      <alignment vertical="center"/>
      <protection locked="0"/>
    </xf>
    <xf numFmtId="0" fontId="38" fillId="32" borderId="94" xfId="117" applyFont="1" applyFill="1" applyBorder="1" applyAlignment="1" applyProtection="1">
      <alignment horizontal="left" vertical="top" wrapText="1"/>
      <protection locked="0"/>
    </xf>
    <xf numFmtId="0" fontId="74" fillId="29" borderId="0" xfId="117" applyFont="1" applyFill="1" applyBorder="1" applyAlignment="1" applyProtection="1">
      <alignment horizontal="left" vertical="center" wrapText="1"/>
      <protection hidden="1"/>
    </xf>
    <xf numFmtId="0" fontId="74" fillId="29" borderId="94" xfId="117" applyFont="1" applyFill="1" applyBorder="1" applyAlignment="1" applyProtection="1">
      <alignment horizontal="left" vertical="center" wrapText="1"/>
      <protection hidden="1"/>
    </xf>
    <xf numFmtId="0" fontId="75" fillId="3" borderId="0" xfId="79" applyFont="1" applyFill="1" applyAlignment="1" applyProtection="1">
      <alignment horizontal="left" vertical="top" wrapText="1"/>
      <protection hidden="1"/>
    </xf>
    <xf numFmtId="0" fontId="38" fillId="29" borderId="0" xfId="79" applyFont="1" applyFill="1" applyBorder="1" applyAlignment="1" applyProtection="1">
      <alignment horizontal="left" vertical="center" wrapText="1"/>
      <protection hidden="1"/>
    </xf>
    <xf numFmtId="0" fontId="35" fillId="3" borderId="18" xfId="79" applyFont="1" applyFill="1" applyBorder="1" applyAlignment="1" applyProtection="1">
      <alignment horizontal="left" vertical="top" wrapText="1"/>
      <protection hidden="1"/>
    </xf>
    <xf numFmtId="0" fontId="35" fillId="3" borderId="0" xfId="79" applyFont="1" applyFill="1" applyBorder="1" applyAlignment="1" applyProtection="1">
      <alignment horizontal="left" vertical="top" wrapText="1"/>
      <protection hidden="1"/>
    </xf>
    <xf numFmtId="0" fontId="38" fillId="2" borderId="36" xfId="79" applyFont="1" applyFill="1" applyBorder="1" applyAlignment="1" applyProtection="1">
      <alignment horizontal="left" vertical="top" wrapText="1"/>
      <protection locked="0"/>
    </xf>
    <xf numFmtId="0" fontId="38" fillId="2" borderId="70" xfId="79" applyFont="1" applyFill="1" applyBorder="1" applyAlignment="1" applyProtection="1">
      <alignment horizontal="left" vertical="top" wrapText="1"/>
      <protection locked="0"/>
    </xf>
    <xf numFmtId="0" fontId="38" fillId="2" borderId="37" xfId="79" applyFont="1" applyFill="1" applyBorder="1" applyAlignment="1" applyProtection="1">
      <alignment horizontal="left" vertical="top" wrapText="1"/>
      <protection locked="0"/>
    </xf>
    <xf numFmtId="0" fontId="38" fillId="2" borderId="18" xfId="79" applyFont="1" applyFill="1" applyBorder="1" applyAlignment="1" applyProtection="1">
      <alignment horizontal="left" vertical="top" wrapText="1"/>
      <protection locked="0"/>
    </xf>
    <xf numFmtId="0" fontId="38" fillId="2" borderId="0" xfId="79" applyFont="1" applyFill="1" applyBorder="1" applyAlignment="1" applyProtection="1">
      <alignment horizontal="left" vertical="top" wrapText="1"/>
      <protection locked="0"/>
    </xf>
    <xf numFmtId="0" fontId="38" fillId="2" borderId="10" xfId="79" applyFont="1" applyFill="1" applyBorder="1" applyAlignment="1" applyProtection="1">
      <alignment horizontal="left" vertical="top" wrapText="1"/>
      <protection locked="0"/>
    </xf>
    <xf numFmtId="0" fontId="38" fillId="2" borderId="4" xfId="79" applyFont="1" applyFill="1" applyBorder="1" applyAlignment="1" applyProtection="1">
      <alignment horizontal="left" vertical="top" wrapText="1"/>
      <protection locked="0"/>
    </xf>
    <xf numFmtId="0" fontId="38" fillId="2" borderId="68" xfId="79" applyFont="1" applyFill="1" applyBorder="1" applyAlignment="1" applyProtection="1">
      <alignment horizontal="left" vertical="top" wrapText="1"/>
      <protection locked="0"/>
    </xf>
    <xf numFmtId="0" fontId="38" fillId="2" borderId="39" xfId="79" applyFont="1" applyFill="1" applyBorder="1" applyAlignment="1" applyProtection="1">
      <alignment horizontal="left" vertical="top" wrapText="1"/>
      <protection locked="0"/>
    </xf>
    <xf numFmtId="0" fontId="35" fillId="3" borderId="66" xfId="79" applyFont="1" applyFill="1" applyBorder="1" applyAlignment="1" applyProtection="1">
      <alignment horizontal="left" vertical="top" wrapText="1"/>
      <protection hidden="1"/>
    </xf>
    <xf numFmtId="0" fontId="35" fillId="3" borderId="67" xfId="79" applyFont="1" applyFill="1" applyBorder="1" applyAlignment="1" applyProtection="1">
      <alignment horizontal="left" vertical="top" wrapText="1"/>
      <protection hidden="1"/>
    </xf>
    <xf numFmtId="0" fontId="35" fillId="3" borderId="71" xfId="79" applyFont="1" applyFill="1" applyBorder="1" applyAlignment="1" applyProtection="1">
      <alignment horizontal="left" vertical="top" wrapText="1"/>
      <protection hidden="1"/>
    </xf>
    <xf numFmtId="0" fontId="35" fillId="31" borderId="42" xfId="79" applyFont="1" applyFill="1" applyBorder="1" applyAlignment="1" applyProtection="1">
      <alignment horizontal="left" vertical="center" wrapText="1"/>
      <protection hidden="1"/>
    </xf>
    <xf numFmtId="0" fontId="35" fillId="31" borderId="49" xfId="79" applyFont="1" applyFill="1" applyBorder="1" applyAlignment="1" applyProtection="1">
      <alignment horizontal="left" vertical="center" wrapText="1"/>
      <protection hidden="1"/>
    </xf>
    <xf numFmtId="0" fontId="35" fillId="31" borderId="43" xfId="79" applyFont="1" applyFill="1" applyBorder="1" applyAlignment="1" applyProtection="1">
      <alignment horizontal="left" vertical="center" wrapText="1"/>
      <protection hidden="1"/>
    </xf>
    <xf numFmtId="0" fontId="38" fillId="0" borderId="11" xfId="79" applyFont="1" applyFill="1" applyBorder="1" applyAlignment="1" applyProtection="1">
      <alignment horizontal="center" vertical="center" wrapText="1"/>
      <protection hidden="1"/>
    </xf>
    <xf numFmtId="0" fontId="38" fillId="0" borderId="94" xfId="79" applyFont="1" applyFill="1" applyBorder="1" applyAlignment="1" applyProtection="1">
      <alignment horizontal="center" vertical="center" wrapText="1"/>
      <protection hidden="1"/>
    </xf>
    <xf numFmtId="0" fontId="38" fillId="0" borderId="2" xfId="79" applyFont="1" applyFill="1" applyBorder="1" applyAlignment="1" applyProtection="1">
      <alignment horizontal="center" vertical="center" wrapText="1"/>
      <protection hidden="1"/>
    </xf>
    <xf numFmtId="0" fontId="38" fillId="3" borderId="102" xfId="79" applyFont="1" applyFill="1" applyBorder="1" applyAlignment="1" applyProtection="1">
      <alignment horizontal="left" vertical="top" wrapText="1"/>
      <protection hidden="1"/>
    </xf>
    <xf numFmtId="0" fontId="96" fillId="29" borderId="0" xfId="117" applyFill="1" applyBorder="1" applyAlignment="1" applyProtection="1">
      <alignment horizontal="left" vertical="center"/>
    </xf>
    <xf numFmtId="0" fontId="34" fillId="32" borderId="35" xfId="79" applyFont="1" applyFill="1" applyBorder="1" applyAlignment="1" applyProtection="1">
      <alignment horizontal="left" vertical="top"/>
      <protection locked="0" hidden="1"/>
    </xf>
    <xf numFmtId="0" fontId="34" fillId="32" borderId="34" xfId="79" applyFont="1" applyFill="1" applyBorder="1" applyAlignment="1" applyProtection="1">
      <alignment horizontal="left" vertical="top"/>
      <protection locked="0" hidden="1"/>
    </xf>
    <xf numFmtId="0" fontId="34" fillId="32" borderId="94" xfId="79" applyFont="1" applyFill="1" applyBorder="1" applyAlignment="1" applyProtection="1">
      <alignment horizontal="left" vertical="top"/>
      <protection locked="0"/>
    </xf>
    <xf numFmtId="0" fontId="34" fillId="32" borderId="35" xfId="79" applyFont="1" applyFill="1" applyBorder="1" applyAlignment="1" applyProtection="1">
      <alignment horizontal="left" vertical="top"/>
      <protection locked="0"/>
    </xf>
    <xf numFmtId="0" fontId="34" fillId="32" borderId="34" xfId="79" applyFont="1" applyFill="1" applyBorder="1" applyAlignment="1" applyProtection="1">
      <alignment horizontal="left" vertical="top"/>
      <protection locked="0"/>
    </xf>
    <xf numFmtId="0" fontId="35" fillId="3" borderId="42" xfId="79" applyFont="1" applyFill="1" applyBorder="1" applyAlignment="1" applyProtection="1">
      <alignment horizontal="left" vertical="top"/>
      <protection hidden="1"/>
    </xf>
    <xf numFmtId="0" fontId="35" fillId="3" borderId="98" xfId="79" applyFont="1" applyFill="1" applyBorder="1" applyAlignment="1" applyProtection="1">
      <alignment horizontal="left" vertical="top"/>
      <protection hidden="1"/>
    </xf>
    <xf numFmtId="0" fontId="46" fillId="3" borderId="99" xfId="79" applyFont="1" applyFill="1" applyBorder="1" applyAlignment="1" applyProtection="1">
      <alignment horizontal="left" vertical="top" wrapText="1"/>
      <protection hidden="1"/>
    </xf>
    <xf numFmtId="0" fontId="46" fillId="3" borderId="98" xfId="79" applyFont="1" applyFill="1" applyBorder="1" applyAlignment="1" applyProtection="1">
      <alignment horizontal="left" vertical="top" wrapText="1"/>
      <protection hidden="1"/>
    </xf>
    <xf numFmtId="0" fontId="34" fillId="32" borderId="94" xfId="79" applyFont="1" applyFill="1" applyBorder="1" applyAlignment="1" applyProtection="1">
      <alignment horizontal="left" vertical="top"/>
      <protection locked="0" hidden="1"/>
    </xf>
    <xf numFmtId="0" fontId="38" fillId="0" borderId="0" xfId="79" applyFont="1" applyBorder="1" applyAlignment="1" applyProtection="1">
      <alignment horizontal="left" vertical="top" wrapText="1"/>
      <protection hidden="1"/>
    </xf>
    <xf numFmtId="0" fontId="34" fillId="3" borderId="2" xfId="79" applyFont="1" applyFill="1" applyBorder="1" applyAlignment="1" applyProtection="1">
      <alignment horizontal="left" vertical="center" wrapText="1"/>
      <protection hidden="1"/>
    </xf>
    <xf numFmtId="0" fontId="34" fillId="3" borderId="21" xfId="79" applyFont="1" applyFill="1" applyBorder="1" applyAlignment="1" applyProtection="1">
      <alignment horizontal="left" vertical="center" wrapText="1"/>
      <protection hidden="1"/>
    </xf>
    <xf numFmtId="0" fontId="34" fillId="3" borderId="94" xfId="79" applyFont="1" applyFill="1" applyBorder="1" applyAlignment="1" applyProtection="1">
      <alignment horizontal="left" vertical="center" wrapText="1"/>
      <protection hidden="1"/>
    </xf>
    <xf numFmtId="0" fontId="34" fillId="3" borderId="63" xfId="79" applyFont="1" applyFill="1" applyBorder="1" applyAlignment="1" applyProtection="1">
      <alignment horizontal="left" vertical="center" wrapText="1"/>
      <protection hidden="1"/>
    </xf>
    <xf numFmtId="0" fontId="46" fillId="47" borderId="94" xfId="79" applyFont="1" applyFill="1" applyBorder="1" applyAlignment="1" applyProtection="1">
      <alignment horizontal="left" vertical="center" wrapText="1"/>
      <protection hidden="1"/>
    </xf>
    <xf numFmtId="0" fontId="46" fillId="47" borderId="63" xfId="79" applyFont="1" applyFill="1" applyBorder="1" applyAlignment="1" applyProtection="1">
      <alignment horizontal="left" vertical="center" wrapText="1"/>
      <protection hidden="1"/>
    </xf>
    <xf numFmtId="0" fontId="34" fillId="3" borderId="62" xfId="79" applyFont="1" applyFill="1" applyBorder="1" applyAlignment="1" applyProtection="1">
      <alignment horizontal="left" vertical="center" wrapText="1"/>
      <protection hidden="1"/>
    </xf>
    <xf numFmtId="0" fontId="75" fillId="3" borderId="19" xfId="79" applyFont="1" applyFill="1" applyBorder="1" applyAlignment="1" applyProtection="1">
      <alignment horizontal="left" vertical="center" wrapText="1"/>
      <protection hidden="1"/>
    </xf>
    <xf numFmtId="0" fontId="75" fillId="3" borderId="68" xfId="79" applyFont="1" applyFill="1" applyBorder="1" applyAlignment="1" applyProtection="1">
      <alignment horizontal="left" vertical="center" wrapText="1"/>
      <protection hidden="1"/>
    </xf>
    <xf numFmtId="0" fontId="75" fillId="3" borderId="72" xfId="79" applyFont="1" applyFill="1" applyBorder="1" applyAlignment="1" applyProtection="1">
      <alignment horizontal="left" vertical="center" wrapText="1"/>
      <protection hidden="1"/>
    </xf>
    <xf numFmtId="0" fontId="34" fillId="3" borderId="62" xfId="79" applyFont="1" applyFill="1" applyBorder="1" applyAlignment="1" applyProtection="1">
      <alignment vertical="top" wrapText="1"/>
      <protection hidden="1"/>
    </xf>
    <xf numFmtId="0" fontId="34" fillId="3" borderId="94" xfId="79" applyFont="1" applyFill="1" applyBorder="1" applyAlignment="1" applyProtection="1">
      <alignment vertical="top" wrapText="1"/>
      <protection hidden="1"/>
    </xf>
    <xf numFmtId="0" fontId="34" fillId="3" borderId="7" xfId="79" applyFont="1" applyFill="1" applyBorder="1" applyAlignment="1" applyProtection="1">
      <alignment vertical="top" wrapText="1"/>
      <protection hidden="1"/>
    </xf>
    <xf numFmtId="0" fontId="34" fillId="3" borderId="2" xfId="79" applyFont="1" applyFill="1" applyBorder="1" applyAlignment="1" applyProtection="1">
      <alignment vertical="top" wrapText="1"/>
      <protection hidden="1"/>
    </xf>
    <xf numFmtId="0" fontId="9" fillId="3" borderId="0" xfId="117" applyFont="1" applyFill="1" applyAlignment="1" applyProtection="1">
      <alignment horizontal="left" vertical="top"/>
    </xf>
    <xf numFmtId="0" fontId="42" fillId="4" borderId="44" xfId="79" applyFont="1" applyFill="1" applyBorder="1" applyAlignment="1" applyProtection="1">
      <alignment horizontal="left" vertical="center"/>
      <protection hidden="1"/>
    </xf>
    <xf numFmtId="0" fontId="42" fillId="4" borderId="46" xfId="79" applyFont="1" applyFill="1" applyBorder="1" applyAlignment="1" applyProtection="1">
      <alignment horizontal="left" vertical="center"/>
      <protection hidden="1"/>
    </xf>
    <xf numFmtId="0" fontId="42" fillId="4" borderId="47" xfId="79" applyFont="1" applyFill="1" applyBorder="1" applyAlignment="1" applyProtection="1">
      <alignment horizontal="left" vertical="center"/>
      <protection hidden="1"/>
    </xf>
    <xf numFmtId="0" fontId="38" fillId="29" borderId="0" xfId="79" applyFont="1" applyFill="1" applyAlignment="1" applyProtection="1">
      <alignment horizontal="left" vertical="center" wrapText="1"/>
      <protection hidden="1"/>
    </xf>
    <xf numFmtId="0" fontId="46" fillId="3" borderId="48" xfId="79" applyFont="1" applyFill="1" applyBorder="1" applyAlignment="1" applyProtection="1">
      <alignment vertical="top" wrapText="1"/>
      <protection hidden="1"/>
    </xf>
    <xf numFmtId="0" fontId="46" fillId="3" borderId="11" xfId="79" applyFont="1" applyFill="1" applyBorder="1" applyAlignment="1" applyProtection="1">
      <alignment vertical="top" wrapText="1"/>
      <protection hidden="1"/>
    </xf>
    <xf numFmtId="0" fontId="34" fillId="3" borderId="62" xfId="79" applyFont="1" applyFill="1" applyBorder="1" applyAlignment="1" applyProtection="1">
      <alignment horizontal="left" vertical="top" wrapText="1"/>
      <protection hidden="1"/>
    </xf>
    <xf numFmtId="0" fontId="34" fillId="3" borderId="94" xfId="79" applyFont="1" applyFill="1" applyBorder="1" applyAlignment="1" applyProtection="1">
      <alignment horizontal="left" vertical="top" wrapText="1"/>
      <protection hidden="1"/>
    </xf>
    <xf numFmtId="0" fontId="75" fillId="29" borderId="0" xfId="79" applyFont="1" applyFill="1" applyBorder="1" applyAlignment="1" applyProtection="1">
      <alignment horizontal="left" vertical="center"/>
      <protection hidden="1"/>
    </xf>
    <xf numFmtId="0" fontId="75" fillId="29" borderId="40" xfId="79" applyFont="1" applyFill="1" applyBorder="1" applyAlignment="1" applyProtection="1">
      <alignment horizontal="left" vertical="center"/>
      <protection hidden="1"/>
    </xf>
    <xf numFmtId="0" fontId="36" fillId="29" borderId="41" xfId="79" applyFont="1" applyFill="1" applyBorder="1" applyAlignment="1" applyProtection="1">
      <alignment horizontal="left" vertical="top" wrapText="1"/>
      <protection hidden="1"/>
    </xf>
    <xf numFmtId="0" fontId="36" fillId="29" borderId="0" xfId="79" applyFont="1" applyFill="1" applyBorder="1" applyAlignment="1" applyProtection="1">
      <alignment horizontal="left" vertical="top" wrapText="1"/>
      <protection hidden="1"/>
    </xf>
    <xf numFmtId="0" fontId="46" fillId="44" borderId="44" xfId="79" applyFont="1" applyFill="1" applyBorder="1" applyAlignment="1" applyProtection="1">
      <alignment horizontal="left" vertical="top" wrapText="1"/>
      <protection hidden="1"/>
    </xf>
    <xf numFmtId="0" fontId="46" fillId="44" borderId="46" xfId="79" applyFont="1" applyFill="1" applyBorder="1" applyAlignment="1" applyProtection="1">
      <alignment horizontal="left" vertical="top" wrapText="1"/>
      <protection hidden="1"/>
    </xf>
    <xf numFmtId="0" fontId="46" fillId="44" borderId="47" xfId="79" applyFont="1" applyFill="1" applyBorder="1" applyAlignment="1" applyProtection="1">
      <alignment horizontal="left" vertical="top" wrapText="1"/>
      <protection hidden="1"/>
    </xf>
    <xf numFmtId="0" fontId="96" fillId="3" borderId="0" xfId="117" applyFill="1" applyBorder="1" applyAlignment="1" applyProtection="1">
      <alignment horizontal="left" vertical="top"/>
    </xf>
    <xf numFmtId="0" fontId="9" fillId="3" borderId="0" xfId="117" applyFont="1" applyFill="1" applyBorder="1" applyAlignment="1" applyProtection="1">
      <alignment horizontal="left" vertical="top"/>
    </xf>
    <xf numFmtId="0" fontId="9" fillId="3" borderId="0" xfId="117" applyFont="1" applyFill="1" applyAlignment="1" applyProtection="1">
      <alignment horizontal="left" vertical="top"/>
      <protection hidden="1"/>
    </xf>
    <xf numFmtId="0" fontId="38" fillId="29" borderId="40" xfId="79" applyFont="1" applyFill="1" applyBorder="1" applyAlignment="1" applyProtection="1">
      <alignment horizontal="left" vertical="center" wrapText="1"/>
      <protection hidden="1"/>
    </xf>
    <xf numFmtId="0" fontId="34" fillId="3" borderId="1" xfId="79" applyFont="1" applyFill="1" applyBorder="1" applyAlignment="1" applyProtection="1">
      <alignment horizontal="center" vertical="center" wrapText="1"/>
      <protection hidden="1"/>
    </xf>
    <xf numFmtId="0" fontId="34" fillId="3" borderId="94" xfId="79" applyFont="1" applyFill="1" applyBorder="1" applyAlignment="1" applyProtection="1">
      <alignment horizontal="center" vertical="center" wrapText="1"/>
      <protection hidden="1"/>
    </xf>
    <xf numFmtId="0" fontId="34" fillId="3" borderId="2" xfId="79" applyFont="1" applyFill="1" applyBorder="1" applyAlignment="1" applyProtection="1">
      <alignment horizontal="center" vertical="center" wrapText="1"/>
      <protection hidden="1"/>
    </xf>
    <xf numFmtId="0" fontId="82" fillId="45" borderId="103" xfId="116" applyFont="1" applyFill="1" applyBorder="1" applyAlignment="1">
      <alignment horizontal="left" vertical="top"/>
    </xf>
    <xf numFmtId="0" fontId="82" fillId="45" borderId="4" xfId="116" applyFont="1" applyFill="1" applyBorder="1" applyAlignment="1">
      <alignment horizontal="left" vertical="top"/>
    </xf>
    <xf numFmtId="0" fontId="8" fillId="45" borderId="4" xfId="117" applyFont="1" applyFill="1" applyBorder="1" applyAlignment="1">
      <alignment horizontal="left" vertical="top" wrapText="1"/>
    </xf>
    <xf numFmtId="0" fontId="8" fillId="45" borderId="68" xfId="117" applyFont="1" applyFill="1" applyBorder="1" applyAlignment="1">
      <alignment horizontal="left" vertical="top" wrapText="1"/>
    </xf>
    <xf numFmtId="0" fontId="75" fillId="29" borderId="6" xfId="79" applyFont="1" applyFill="1" applyBorder="1" applyAlignment="1" applyProtection="1">
      <alignment horizontal="right" vertical="top"/>
      <protection hidden="1"/>
    </xf>
    <xf numFmtId="0" fontId="75" fillId="29" borderId="101" xfId="79" applyFont="1" applyFill="1" applyBorder="1" applyAlignment="1" applyProtection="1">
      <alignment horizontal="right" vertical="top"/>
      <protection hidden="1"/>
    </xf>
    <xf numFmtId="0" fontId="38" fillId="0" borderId="9" xfId="79" applyFont="1" applyBorder="1" applyAlignment="1" applyProtection="1">
      <alignment horizontal="center" vertical="center" wrapText="1"/>
      <protection hidden="1"/>
    </xf>
    <xf numFmtId="0" fontId="38" fillId="0" borderId="1" xfId="79" applyFont="1" applyBorder="1" applyAlignment="1" applyProtection="1">
      <alignment horizontal="center" vertical="center" wrapText="1"/>
      <protection hidden="1"/>
    </xf>
    <xf numFmtId="0" fontId="84" fillId="4" borderId="44" xfId="117" applyFont="1" applyFill="1" applyBorder="1" applyAlignment="1" applyProtection="1">
      <alignment horizontal="left" vertical="top" wrapText="1"/>
      <protection hidden="1"/>
    </xf>
    <xf numFmtId="0" fontId="74" fillId="4" borderId="46" xfId="79" applyFont="1" applyFill="1" applyBorder="1" applyAlignment="1" applyProtection="1">
      <alignment horizontal="left" vertical="top" wrapText="1"/>
      <protection hidden="1"/>
    </xf>
    <xf numFmtId="0" fontId="74" fillId="4" borderId="47" xfId="79" applyFont="1" applyFill="1" applyBorder="1" applyAlignment="1" applyProtection="1">
      <alignment horizontal="left" vertical="top" wrapText="1"/>
      <protection hidden="1"/>
    </xf>
    <xf numFmtId="0" fontId="81" fillId="45" borderId="103" xfId="117" applyFont="1" applyFill="1" applyBorder="1" applyAlignment="1">
      <alignment horizontal="left" vertical="top" wrapText="1"/>
    </xf>
    <xf numFmtId="0" fontId="85" fillId="45" borderId="102" xfId="116" applyFont="1" applyFill="1" applyBorder="1" applyAlignment="1">
      <alignment horizontal="left" vertical="top" wrapText="1"/>
    </xf>
    <xf numFmtId="0" fontId="96" fillId="3" borderId="0" xfId="117" applyFill="1" applyAlignment="1" applyProtection="1">
      <alignment horizontal="left" vertical="top"/>
      <protection hidden="1"/>
    </xf>
    <xf numFmtId="0" fontId="38" fillId="3" borderId="0" xfId="79" applyFont="1" applyFill="1" applyAlignment="1" applyProtection="1">
      <alignment horizontal="left" vertical="top" wrapText="1"/>
      <protection hidden="1"/>
    </xf>
    <xf numFmtId="0" fontId="35" fillId="3" borderId="97" xfId="79" applyFont="1" applyFill="1" applyBorder="1" applyAlignment="1" applyProtection="1">
      <alignment horizontal="left" vertical="top" wrapText="1"/>
      <protection hidden="1"/>
    </xf>
    <xf numFmtId="0" fontId="35" fillId="3" borderId="111" xfId="79" applyFont="1" applyFill="1" applyBorder="1" applyAlignment="1" applyProtection="1">
      <alignment horizontal="left" vertical="top" wrapText="1"/>
      <protection hidden="1"/>
    </xf>
    <xf numFmtId="0" fontId="35" fillId="3" borderId="96" xfId="79" applyFont="1" applyFill="1" applyBorder="1" applyAlignment="1" applyProtection="1">
      <alignment horizontal="left" vertical="top" wrapText="1"/>
      <protection hidden="1"/>
    </xf>
    <xf numFmtId="0" fontId="38" fillId="2" borderId="103" xfId="79" applyFont="1" applyFill="1" applyBorder="1" applyAlignment="1" applyProtection="1">
      <alignment horizontal="left" vertical="top" wrapText="1"/>
      <protection locked="0"/>
    </xf>
    <xf numFmtId="0" fontId="38" fillId="2" borderId="102" xfId="79" applyFont="1" applyFill="1" applyBorder="1" applyAlignment="1" applyProtection="1">
      <alignment horizontal="left" vertical="top" wrapText="1"/>
      <protection locked="0"/>
    </xf>
    <xf numFmtId="0" fontId="38" fillId="2" borderId="0" xfId="79" applyFont="1" applyFill="1" applyAlignment="1" applyProtection="1">
      <alignment horizontal="left" vertical="top" wrapText="1"/>
      <protection locked="0"/>
    </xf>
    <xf numFmtId="0" fontId="35" fillId="3" borderId="1" xfId="79" applyFont="1" applyFill="1" applyBorder="1" applyAlignment="1" applyProtection="1">
      <alignment vertical="top" wrapText="1"/>
      <protection hidden="1"/>
    </xf>
    <xf numFmtId="0" fontId="35" fillId="3" borderId="9" xfId="79" applyFont="1" applyFill="1" applyBorder="1" applyAlignment="1" applyProtection="1">
      <alignment vertical="top" wrapText="1"/>
      <protection hidden="1"/>
    </xf>
    <xf numFmtId="0" fontId="74" fillId="3" borderId="97" xfId="79" applyFont="1" applyFill="1" applyBorder="1" applyAlignment="1" applyProtection="1">
      <alignment horizontal="left" vertical="center" wrapText="1"/>
      <protection hidden="1"/>
    </xf>
    <xf numFmtId="0" fontId="74" fillId="3" borderId="96" xfId="79" applyFont="1" applyFill="1" applyBorder="1" applyAlignment="1" applyProtection="1">
      <alignment horizontal="left" vertical="center" wrapText="1"/>
      <protection hidden="1"/>
    </xf>
    <xf numFmtId="0" fontId="38" fillId="0" borderId="94" xfId="79" applyFont="1" applyBorder="1" applyAlignment="1" applyProtection="1">
      <alignment horizontal="center" vertical="center" wrapText="1"/>
      <protection hidden="1"/>
    </xf>
    <xf numFmtId="0" fontId="74" fillId="0" borderId="97" xfId="79" applyFont="1" applyBorder="1" applyAlignment="1" applyProtection="1">
      <alignment horizontal="left" vertical="center" wrapText="1"/>
      <protection hidden="1"/>
    </xf>
    <xf numFmtId="0" fontId="74" fillId="0" borderId="96" xfId="79" applyFont="1" applyBorder="1" applyAlignment="1" applyProtection="1">
      <alignment horizontal="left" vertical="center" wrapText="1"/>
      <protection hidden="1"/>
    </xf>
    <xf numFmtId="0" fontId="67" fillId="0" borderId="0" xfId="79" applyFont="1" applyBorder="1" applyAlignment="1" applyProtection="1">
      <alignment horizontal="left" vertical="top"/>
      <protection hidden="1"/>
    </xf>
    <xf numFmtId="0" fontId="46" fillId="0" borderId="0" xfId="79" applyFont="1" applyBorder="1" applyAlignment="1" applyProtection="1">
      <alignment horizontal="left" vertical="center" wrapText="1"/>
      <protection hidden="1"/>
    </xf>
    <xf numFmtId="0" fontId="34" fillId="30" borderId="94" xfId="79" applyFont="1" applyFill="1" applyBorder="1" applyAlignment="1" applyProtection="1">
      <alignment horizontal="left" vertical="top"/>
      <protection hidden="1"/>
    </xf>
    <xf numFmtId="0" fontId="66" fillId="0" borderId="0" xfId="117" applyFont="1" applyBorder="1" applyAlignment="1" applyProtection="1">
      <alignment horizontal="left"/>
    </xf>
    <xf numFmtId="0" fontId="34" fillId="30" borderId="35" xfId="79" applyFont="1" applyFill="1" applyBorder="1" applyAlignment="1" applyProtection="1">
      <alignment horizontal="left" vertical="top"/>
      <protection hidden="1"/>
    </xf>
    <xf numFmtId="0" fontId="34" fillId="30" borderId="34" xfId="79" applyFont="1" applyFill="1" applyBorder="1" applyAlignment="1" applyProtection="1">
      <alignment horizontal="left" vertical="top"/>
      <protection hidden="1"/>
    </xf>
    <xf numFmtId="0" fontId="71" fillId="32" borderId="69" xfId="79" applyFont="1" applyFill="1" applyBorder="1" applyAlignment="1" applyProtection="1">
      <alignment horizontal="left" vertical="top" wrapText="1"/>
      <protection locked="0"/>
    </xf>
    <xf numFmtId="0" fontId="71" fillId="32" borderId="70" xfId="79" applyFont="1" applyFill="1" applyBorder="1" applyAlignment="1" applyProtection="1">
      <alignment horizontal="left" vertical="top" wrapText="1"/>
      <protection locked="0"/>
    </xf>
    <xf numFmtId="0" fontId="71" fillId="32" borderId="37" xfId="79" applyFont="1" applyFill="1" applyBorder="1" applyAlignment="1" applyProtection="1">
      <alignment horizontal="left" vertical="top" wrapText="1"/>
      <protection locked="0"/>
    </xf>
    <xf numFmtId="0" fontId="71" fillId="32" borderId="4" xfId="79" applyFont="1" applyFill="1" applyBorder="1" applyAlignment="1" applyProtection="1">
      <alignment horizontal="left" vertical="top" wrapText="1"/>
      <protection locked="0"/>
    </xf>
    <xf numFmtId="0" fontId="71" fillId="32" borderId="68" xfId="79" applyFont="1" applyFill="1" applyBorder="1" applyAlignment="1" applyProtection="1">
      <alignment horizontal="left" vertical="top" wrapText="1"/>
      <protection locked="0"/>
    </xf>
    <xf numFmtId="0" fontId="71" fillId="32" borderId="39" xfId="79" applyFont="1" applyFill="1" applyBorder="1" applyAlignment="1" applyProtection="1">
      <alignment horizontal="left" vertical="top" wrapText="1"/>
      <protection locked="0"/>
    </xf>
    <xf numFmtId="0" fontId="0" fillId="0" borderId="0" xfId="0" applyBorder="1" applyAlignment="1">
      <alignment horizontal="center"/>
    </xf>
  </cellXfs>
  <cellStyles count="118">
    <cellStyle name="20% - Akzent1 2" xfId="7" xr:uid="{00000000-0005-0000-0000-000000000000}"/>
    <cellStyle name="20% - Akzent2 2" xfId="8" xr:uid="{00000000-0005-0000-0000-000001000000}"/>
    <cellStyle name="20% - Akzent3 2" xfId="9" xr:uid="{00000000-0005-0000-0000-000002000000}"/>
    <cellStyle name="20% - Akzent4 2" xfId="10" xr:uid="{00000000-0005-0000-0000-000003000000}"/>
    <cellStyle name="20% - Akzent5 2" xfId="11" xr:uid="{00000000-0005-0000-0000-000004000000}"/>
    <cellStyle name="20% - Akzent6 2" xfId="12" xr:uid="{00000000-0005-0000-0000-000005000000}"/>
    <cellStyle name="40% - Akzent1 2" xfId="13" xr:uid="{00000000-0005-0000-0000-000006000000}"/>
    <cellStyle name="40% - Akzent2 2" xfId="14" xr:uid="{00000000-0005-0000-0000-000007000000}"/>
    <cellStyle name="40% - Akzent3 2" xfId="15" xr:uid="{00000000-0005-0000-0000-000008000000}"/>
    <cellStyle name="40% - Akzent4 2" xfId="16" xr:uid="{00000000-0005-0000-0000-000009000000}"/>
    <cellStyle name="40% - Akzent5 2" xfId="17" xr:uid="{00000000-0005-0000-0000-00000A000000}"/>
    <cellStyle name="40% - Akzent6 2" xfId="18" xr:uid="{00000000-0005-0000-0000-00000B000000}"/>
    <cellStyle name="60% - Akzent1" xfId="76" xr:uid="{00000000-0005-0000-0000-00000C000000}"/>
    <cellStyle name="60% - Akzent1 2" xfId="19" xr:uid="{00000000-0005-0000-0000-00000D000000}"/>
    <cellStyle name="60% - Akzent2 2" xfId="20" xr:uid="{00000000-0005-0000-0000-00000E000000}"/>
    <cellStyle name="60% - Akzent3 2" xfId="21" xr:uid="{00000000-0005-0000-0000-00000F000000}"/>
    <cellStyle name="60% - Akzent4 2" xfId="22" xr:uid="{00000000-0005-0000-0000-000010000000}"/>
    <cellStyle name="60% - Akzent5 2" xfId="23" xr:uid="{00000000-0005-0000-0000-000011000000}"/>
    <cellStyle name="60% - Akzent6 2" xfId="24" xr:uid="{00000000-0005-0000-0000-000012000000}"/>
    <cellStyle name="Akzent1 2" xfId="25" xr:uid="{00000000-0005-0000-0000-000013000000}"/>
    <cellStyle name="Akzent2 2" xfId="26" xr:uid="{00000000-0005-0000-0000-000014000000}"/>
    <cellStyle name="Akzent3 2" xfId="27" xr:uid="{00000000-0005-0000-0000-000015000000}"/>
    <cellStyle name="Akzent4 2" xfId="28" xr:uid="{00000000-0005-0000-0000-000016000000}"/>
    <cellStyle name="Akzent5 2" xfId="29" xr:uid="{00000000-0005-0000-0000-000017000000}"/>
    <cellStyle name="Akzent6 2" xfId="30" xr:uid="{00000000-0005-0000-0000-000018000000}"/>
    <cellStyle name="Ausgabe 2" xfId="31" xr:uid="{00000000-0005-0000-0000-000019000000}"/>
    <cellStyle name="Ausgabe 2 2" xfId="92" xr:uid="{00000000-0005-0000-0000-00001A000000}"/>
    <cellStyle name="Ausgabe 2 3" xfId="91" xr:uid="{00000000-0005-0000-0000-00001B000000}"/>
    <cellStyle name="Berechnung 2" xfId="32" xr:uid="{00000000-0005-0000-0000-00001C000000}"/>
    <cellStyle name="Berechnung 2 2" xfId="93" xr:uid="{00000000-0005-0000-0000-00001D000000}"/>
    <cellStyle name="Berechnung 2 3" xfId="90" xr:uid="{00000000-0005-0000-0000-00001E000000}"/>
    <cellStyle name="Eingabe" xfId="77" xr:uid="{00000000-0005-0000-0000-00001F000000}"/>
    <cellStyle name="Eingabe 2" xfId="33" xr:uid="{00000000-0005-0000-0000-000020000000}"/>
    <cellStyle name="Eingabe 2 2" xfId="94" xr:uid="{00000000-0005-0000-0000-000021000000}"/>
    <cellStyle name="Eingabe 2 3" xfId="89" xr:uid="{00000000-0005-0000-0000-000022000000}"/>
    <cellStyle name="Ergebnis 2" xfId="34" xr:uid="{00000000-0005-0000-0000-000023000000}"/>
    <cellStyle name="Ergebnis 2 2" xfId="95" xr:uid="{00000000-0005-0000-0000-000024000000}"/>
    <cellStyle name="Ergebnis 2 3" xfId="88" xr:uid="{00000000-0005-0000-0000-000025000000}"/>
    <cellStyle name="Erklärender Text 2" xfId="35" xr:uid="{00000000-0005-0000-0000-000026000000}"/>
    <cellStyle name="Gut 2" xfId="36" xr:uid="{00000000-0005-0000-0000-000027000000}"/>
    <cellStyle name="Hyperlink" xfId="117" xr:uid="{00000000-0005-0000-0000-000028000000}"/>
    <cellStyle name="Hyperlink 2" xfId="73" xr:uid="{00000000-0005-0000-0000-000029000000}"/>
    <cellStyle name="Neutral" xfId="75" xr:uid="{00000000-0005-0000-0000-00002A000000}"/>
    <cellStyle name="Neutral 2" xfId="37" xr:uid="{00000000-0005-0000-0000-00002B000000}"/>
    <cellStyle name="Normal 2" xfId="79" xr:uid="{00000000-0005-0000-0000-00002C000000}"/>
    <cellStyle name="Notiz 2" xfId="38" xr:uid="{00000000-0005-0000-0000-00002D000000}"/>
    <cellStyle name="Notiz 2 2" xfId="55" xr:uid="{00000000-0005-0000-0000-00002E000000}"/>
    <cellStyle name="Notiz 2 2 2" xfId="68" xr:uid="{00000000-0005-0000-0000-00002F000000}"/>
    <cellStyle name="Notiz 2 2 2 2" xfId="112" xr:uid="{00000000-0005-0000-0000-000030000000}"/>
    <cellStyle name="Notiz 2 2 2 3" xfId="115" xr:uid="{00000000-0005-0000-0000-000031000000}"/>
    <cellStyle name="Notiz 2 2 3" xfId="102" xr:uid="{00000000-0005-0000-0000-000032000000}"/>
    <cellStyle name="Notiz 2 2 4" xfId="85" xr:uid="{00000000-0005-0000-0000-000033000000}"/>
    <cellStyle name="Notiz 2 3" xfId="96" xr:uid="{00000000-0005-0000-0000-000034000000}"/>
    <cellStyle name="Notiz 2 4" xfId="87" xr:uid="{00000000-0005-0000-0000-000035000000}"/>
    <cellStyle name="Notiz 3" xfId="49" xr:uid="{00000000-0005-0000-0000-000036000000}"/>
    <cellStyle name="Notiz 3 2" xfId="62" xr:uid="{00000000-0005-0000-0000-000037000000}"/>
    <cellStyle name="Notiz 3 2 2" xfId="107" xr:uid="{00000000-0005-0000-0000-000038000000}"/>
    <cellStyle name="Notiz 3 2 3" xfId="114" xr:uid="{00000000-0005-0000-0000-000039000000}"/>
    <cellStyle name="Notiz 3 3" xfId="97" xr:uid="{00000000-0005-0000-0000-00003A000000}"/>
    <cellStyle name="Notiz 3 4" xfId="86" xr:uid="{00000000-0005-0000-0000-00003B000000}"/>
    <cellStyle name="Percent 2" xfId="80" xr:uid="{00000000-0005-0000-0000-00003C000000}"/>
    <cellStyle name="Schlecht" xfId="78" xr:uid="{00000000-0005-0000-0000-00003D000000}"/>
    <cellStyle name="Schlecht 2" xfId="39" xr:uid="{00000000-0005-0000-0000-00003E000000}"/>
    <cellStyle name="Standard" xfId="0" builtinId="0"/>
    <cellStyle name="Standard 10" xfId="72" xr:uid="{00000000-0005-0000-0000-000040000000}"/>
    <cellStyle name="Standard 11" xfId="74" xr:uid="{00000000-0005-0000-0000-000041000000}"/>
    <cellStyle name="Standard 13" xfId="81" xr:uid="{00000000-0005-0000-0000-000042000000}"/>
    <cellStyle name="Standard 13 2" xfId="113" xr:uid="{00000000-0005-0000-0000-000043000000}"/>
    <cellStyle name="Standard 17" xfId="116" xr:uid="{D93AF393-AF59-441E-9A43-C8C0C4EE99A3}"/>
    <cellStyle name="Standard 2" xfId="1" xr:uid="{00000000-0005-0000-0000-000044000000}"/>
    <cellStyle name="Standard 2 2" xfId="40" xr:uid="{00000000-0005-0000-0000-000045000000}"/>
    <cellStyle name="Standard 2 2 2" xfId="56" xr:uid="{00000000-0005-0000-0000-000046000000}"/>
    <cellStyle name="Standard 2 2 2 2" xfId="69" xr:uid="{00000000-0005-0000-0000-000047000000}"/>
    <cellStyle name="Standard 2 3" xfId="5" xr:uid="{00000000-0005-0000-0000-000048000000}"/>
    <cellStyle name="Standard 2 3 2" xfId="61" xr:uid="{00000000-0005-0000-0000-000049000000}"/>
    <cellStyle name="Standard 3" xfId="2" xr:uid="{00000000-0005-0000-0000-00004A000000}"/>
    <cellStyle name="Standard 3 2" xfId="6" xr:uid="{00000000-0005-0000-0000-00004B000000}"/>
    <cellStyle name="Standard 3 2 2" xfId="54" xr:uid="{00000000-0005-0000-0000-00004C000000}"/>
    <cellStyle name="Standard 3 2 2 2" xfId="67" xr:uid="{00000000-0005-0000-0000-00004D000000}"/>
    <cellStyle name="Standard 3 2 2 2 2" xfId="111" xr:uid="{00000000-0005-0000-0000-00004E000000}"/>
    <cellStyle name="Standard 3 2 2 3" xfId="101" xr:uid="{00000000-0005-0000-0000-00004F000000}"/>
    <cellStyle name="Standard 3 2 3" xfId="60" xr:uid="{00000000-0005-0000-0000-000050000000}"/>
    <cellStyle name="Standard 3 2 3 2" xfId="106" xr:uid="{00000000-0005-0000-0000-000051000000}"/>
    <cellStyle name="Standard 3 2 4" xfId="84" xr:uid="{00000000-0005-0000-0000-000052000000}"/>
    <cellStyle name="Standard 3 3" xfId="51" xr:uid="{00000000-0005-0000-0000-000053000000}"/>
    <cellStyle name="Standard 3 3 2" xfId="64" xr:uid="{00000000-0005-0000-0000-000054000000}"/>
    <cellStyle name="Standard 3 3 2 2" xfId="109" xr:uid="{00000000-0005-0000-0000-000055000000}"/>
    <cellStyle name="Standard 3 3 3" xfId="99" xr:uid="{00000000-0005-0000-0000-000056000000}"/>
    <cellStyle name="Standard 3 4" xfId="58" xr:uid="{00000000-0005-0000-0000-000057000000}"/>
    <cellStyle name="Standard 3 4 2" xfId="104" xr:uid="{00000000-0005-0000-0000-000058000000}"/>
    <cellStyle name="Standard 3 5" xfId="82" xr:uid="{00000000-0005-0000-0000-000059000000}"/>
    <cellStyle name="Standard 4" xfId="4" xr:uid="{00000000-0005-0000-0000-00005A000000}"/>
    <cellStyle name="Standard 4 2" xfId="53" xr:uid="{00000000-0005-0000-0000-00005B000000}"/>
    <cellStyle name="Standard 4 2 2" xfId="66" xr:uid="{00000000-0005-0000-0000-00005C000000}"/>
    <cellStyle name="Standard 5" xfId="3" xr:uid="{00000000-0005-0000-0000-00005D000000}"/>
    <cellStyle name="Standard 5 2" xfId="52" xr:uid="{00000000-0005-0000-0000-00005E000000}"/>
    <cellStyle name="Standard 5 2 2" xfId="65" xr:uid="{00000000-0005-0000-0000-00005F000000}"/>
    <cellStyle name="Standard 5 2 2 2" xfId="110" xr:uid="{00000000-0005-0000-0000-000060000000}"/>
    <cellStyle name="Standard 5 2 3" xfId="100" xr:uid="{00000000-0005-0000-0000-000061000000}"/>
    <cellStyle name="Standard 5 3" xfId="59" xr:uid="{00000000-0005-0000-0000-000062000000}"/>
    <cellStyle name="Standard 5 3 2" xfId="105" xr:uid="{00000000-0005-0000-0000-000063000000}"/>
    <cellStyle name="Standard 5 4" xfId="83" xr:uid="{00000000-0005-0000-0000-000064000000}"/>
    <cellStyle name="Standard 6" xfId="50" xr:uid="{00000000-0005-0000-0000-000065000000}"/>
    <cellStyle name="Standard 6 2" xfId="63" xr:uid="{00000000-0005-0000-0000-000066000000}"/>
    <cellStyle name="Standard 6 2 2" xfId="108" xr:uid="{00000000-0005-0000-0000-000067000000}"/>
    <cellStyle name="Standard 6 3" xfId="98" xr:uid="{00000000-0005-0000-0000-000068000000}"/>
    <cellStyle name="Standard 7" xfId="57" xr:uid="{00000000-0005-0000-0000-000069000000}"/>
    <cellStyle name="Standard 7 2" xfId="103" xr:uid="{00000000-0005-0000-0000-00006A000000}"/>
    <cellStyle name="Standard 8" xfId="70" xr:uid="{00000000-0005-0000-0000-00006B000000}"/>
    <cellStyle name="Standard 9" xfId="71" xr:uid="{00000000-0005-0000-0000-00006C000000}"/>
    <cellStyle name="Überschrift 1 2" xfId="42" xr:uid="{00000000-0005-0000-0000-00006D000000}"/>
    <cellStyle name="Überschrift 2 2" xfId="43" xr:uid="{00000000-0005-0000-0000-00006E000000}"/>
    <cellStyle name="Überschrift 3 2" xfId="44" xr:uid="{00000000-0005-0000-0000-00006F000000}"/>
    <cellStyle name="Überschrift 4 2" xfId="45" xr:uid="{00000000-0005-0000-0000-000070000000}"/>
    <cellStyle name="Überschrift 5" xfId="41" xr:uid="{00000000-0005-0000-0000-000071000000}"/>
    <cellStyle name="Verknüpfte Zelle 2" xfId="46" xr:uid="{00000000-0005-0000-0000-000072000000}"/>
    <cellStyle name="Warnender Text 2" xfId="47" xr:uid="{00000000-0005-0000-0000-000073000000}"/>
    <cellStyle name="Zelle überprüfen 2" xfId="48" xr:uid="{00000000-0005-0000-0000-000074000000}"/>
  </cellStyles>
  <dxfs count="59">
    <dxf>
      <fill>
        <patternFill>
          <bgColor theme="0" tint="-0.34998626667073579"/>
        </patternFill>
      </fill>
    </dxf>
    <dxf>
      <fill>
        <patternFill patternType="none">
          <bgColor auto="1"/>
        </patternFill>
      </fill>
      <border>
        <left style="thin">
          <color auto="1"/>
        </left>
        <right style="thin">
          <color auto="1"/>
        </right>
        <top style="thin">
          <color auto="1"/>
        </top>
        <bottom style="thin">
          <color auto="1"/>
        </bottom>
      </border>
    </dxf>
    <dxf>
      <fill>
        <patternFill>
          <bgColor theme="3" tint="0.59996337778862885"/>
        </patternFill>
      </fill>
    </dxf>
    <dxf>
      <fill>
        <patternFill>
          <bgColor theme="0" tint="-0.24994659260841701"/>
        </patternFill>
      </fill>
    </dxf>
    <dxf>
      <font>
        <color auto="1"/>
      </font>
      <fill>
        <patternFill>
          <bgColor theme="5" tint="0.39994506668294322"/>
        </patternFill>
      </fill>
    </dxf>
    <dxf>
      <font>
        <color auto="1"/>
      </font>
      <fill>
        <patternFill>
          <fgColor rgb="FFFF9393"/>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ill>
        <patternFill>
          <bgColor rgb="FFFFFF99"/>
        </patternFill>
      </fill>
    </dxf>
    <dxf>
      <fill>
        <patternFill>
          <bgColor theme="5" tint="0.39994506668294322"/>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theme="5" tint="0.39994506668294322"/>
        </patternFill>
      </fill>
    </dxf>
    <dxf>
      <fill>
        <patternFill>
          <bgColor rgb="FFFFFF99"/>
        </patternFill>
      </fill>
    </dxf>
    <dxf>
      <fill>
        <patternFill>
          <bgColor rgb="FFFFFF99"/>
        </patternFill>
      </fill>
    </dxf>
    <dxf>
      <fill>
        <patternFill>
          <bgColor theme="5" tint="0.39994506668294322"/>
        </patternFill>
      </fill>
    </dxf>
    <dxf>
      <fill>
        <patternFill>
          <bgColor theme="5" tint="0.39994506668294322"/>
        </patternFill>
      </fill>
    </dxf>
    <dxf>
      <fill>
        <patternFill>
          <bgColor rgb="FFFFFF99"/>
        </patternFill>
      </fill>
    </dxf>
    <dxf>
      <fill>
        <patternFill>
          <bgColor theme="0" tint="-0.24994659260841701"/>
        </patternFill>
      </fill>
    </dxf>
    <dxf>
      <fill>
        <patternFill>
          <bgColor rgb="FFF8F4A4"/>
        </patternFill>
      </fill>
    </dxf>
    <dxf>
      <fill>
        <patternFill>
          <bgColor rgb="FFF8F4A4"/>
        </patternFill>
      </fill>
    </dxf>
    <dxf>
      <fill>
        <patternFill>
          <bgColor rgb="FFF8F4A4"/>
        </patternFill>
      </fill>
    </dxf>
    <dxf>
      <fill>
        <patternFill>
          <bgColor rgb="FFF8F4A4"/>
        </patternFill>
      </fill>
    </dxf>
    <dxf>
      <fill>
        <patternFill>
          <bgColor rgb="FFF8F4A4"/>
        </patternFill>
      </fill>
    </dxf>
    <dxf>
      <fill>
        <patternFill>
          <bgColor rgb="FFF8F4A4"/>
        </patternFill>
      </fill>
    </dxf>
    <dxf>
      <fill>
        <patternFill>
          <bgColor rgb="FFF8F4A4"/>
        </patternFill>
      </fill>
    </dxf>
    <dxf>
      <fill>
        <patternFill>
          <bgColor rgb="FFF8F4A4"/>
        </patternFill>
      </fill>
    </dxf>
    <dxf>
      <fill>
        <patternFill>
          <bgColor rgb="FFF8F4A4"/>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patternType="solid">
          <fgColor rgb="FFFFFF00"/>
          <bgColor rgb="FF000000"/>
        </patternFill>
      </fill>
    </dxf>
  </dxfs>
  <tableStyles count="0" defaultTableStyle="TableStyleMedium9" defaultPivotStyle="PivotStyleLight16"/>
  <colors>
    <mruColors>
      <color rgb="FFFFFFFF"/>
      <color rgb="FFFFFF99"/>
      <color rgb="FFFF9393"/>
      <color rgb="FFF8F4A4"/>
      <color rgb="FFFF7C80"/>
      <color rgb="FFFFFF66"/>
      <color rgb="FFC0C0C0"/>
      <color rgb="FFC5D5E9"/>
      <color rgb="FF080808"/>
      <color rgb="FFFB9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A$23" noThreeD="1"/>
</file>

<file path=xl/ctrlProps/ctrlProp10.xml><?xml version="1.0" encoding="utf-8"?>
<formControlPr xmlns="http://schemas.microsoft.com/office/spreadsheetml/2009/9/main" objectType="CheckBox" checked="Checked" fmlaLink="$A$22" noThreeD="1"/>
</file>

<file path=xl/ctrlProps/ctrlProp11.xml><?xml version="1.0" encoding="utf-8"?>
<formControlPr xmlns="http://schemas.microsoft.com/office/spreadsheetml/2009/9/main" objectType="CheckBox" checked="Checked" fmlaLink="$S$28" lockText="1" noThreeD="1"/>
</file>

<file path=xl/ctrlProps/ctrlProp12.xml><?xml version="1.0" encoding="utf-8"?>
<formControlPr xmlns="http://schemas.microsoft.com/office/spreadsheetml/2009/9/main" objectType="Radio" firstButton="1" fmlaLink="$N$6"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fmlaLink="$N$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N$1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checked="Checked" fmlaLink="$A$24"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fmlaLink="$N$1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N$12"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fmlaLink="$N$16"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checked="Checked" fmlaLink="G36" lockText="1" noThreeD="1"/>
</file>

<file path=xl/ctrlProps/ctrlProp3.xml><?xml version="1.0" encoding="utf-8"?>
<formControlPr xmlns="http://schemas.microsoft.com/office/spreadsheetml/2009/9/main" objectType="CheckBox" checked="Checked" fmlaLink="$A$25" noThreeD="1"/>
</file>

<file path=xl/ctrlProps/ctrlProp30.xml><?xml version="1.0" encoding="utf-8"?>
<formControlPr xmlns="http://schemas.microsoft.com/office/spreadsheetml/2009/9/main" objectType="CheckBox" checked="Checked" fmlaLink="G34" lockText="1" noThreeD="1"/>
</file>

<file path=xl/ctrlProps/ctrlProp31.xml><?xml version="1.0" encoding="utf-8"?>
<formControlPr xmlns="http://schemas.microsoft.com/office/spreadsheetml/2009/9/main" objectType="CheckBox" checked="Checked" fmlaLink="G37" lockText="1" noThreeD="1"/>
</file>

<file path=xl/ctrlProps/ctrlProp32.xml><?xml version="1.0" encoding="utf-8"?>
<formControlPr xmlns="http://schemas.microsoft.com/office/spreadsheetml/2009/9/main" objectType="CheckBox" checked="Checked" fmlaLink="G38" lockText="1" noThreeD="1"/>
</file>

<file path=xl/ctrlProps/ctrlProp33.xml><?xml version="1.0" encoding="utf-8"?>
<formControlPr xmlns="http://schemas.microsoft.com/office/spreadsheetml/2009/9/main" objectType="CheckBox" checked="Checked" fmlaLink="G39" lockText="1" noThreeD="1"/>
</file>

<file path=xl/ctrlProps/ctrlProp34.xml><?xml version="1.0" encoding="utf-8"?>
<formControlPr xmlns="http://schemas.microsoft.com/office/spreadsheetml/2009/9/main" objectType="CheckBox" checked="Checked" fmlaLink="G37" lockText="1" noThreeD="1"/>
</file>

<file path=xl/ctrlProps/ctrlProp35.xml><?xml version="1.0" encoding="utf-8"?>
<formControlPr xmlns="http://schemas.microsoft.com/office/spreadsheetml/2009/9/main" objectType="CheckBox" checked="Checked" fmlaLink="G38" lockText="1" noThreeD="1"/>
</file>

<file path=xl/ctrlProps/ctrlProp36.xml><?xml version="1.0" encoding="utf-8"?>
<formControlPr xmlns="http://schemas.microsoft.com/office/spreadsheetml/2009/9/main" objectType="CheckBox" checked="Checked" fmlaLink="G39" lockText="1" noThreeD="1"/>
</file>

<file path=xl/ctrlProps/ctrlProp37.xml><?xml version="1.0" encoding="utf-8"?>
<formControlPr xmlns="http://schemas.microsoft.com/office/spreadsheetml/2009/9/main" objectType="CheckBox" checked="Checked" fmlaLink="G34" lockText="1" noThreeD="1"/>
</file>

<file path=xl/ctrlProps/ctrlProp38.xml><?xml version="1.0" encoding="utf-8"?>
<formControlPr xmlns="http://schemas.microsoft.com/office/spreadsheetml/2009/9/main" objectType="CheckBox" fmlaLink="G21" lockText="1" noThreeD="1"/>
</file>

<file path=xl/ctrlProps/ctrlProp39.xml><?xml version="1.0" encoding="utf-8"?>
<formControlPr xmlns="http://schemas.microsoft.com/office/spreadsheetml/2009/9/main" objectType="CheckBox" fmlaLink="G22" lockText="1" noThreeD="1"/>
</file>

<file path=xl/ctrlProps/ctrlProp4.xml><?xml version="1.0" encoding="utf-8"?>
<formControlPr xmlns="http://schemas.microsoft.com/office/spreadsheetml/2009/9/main" objectType="CheckBox" checked="Checked" fmlaLink="$S$23" lockText="1" noThreeD="1"/>
</file>

<file path=xl/ctrlProps/ctrlProp40.xml><?xml version="1.0" encoding="utf-8"?>
<formControlPr xmlns="http://schemas.microsoft.com/office/spreadsheetml/2009/9/main" objectType="CheckBox" fmlaLink="G23" lockText="1" noThreeD="1"/>
</file>

<file path=xl/ctrlProps/ctrlProp41.xml><?xml version="1.0" encoding="utf-8"?>
<formControlPr xmlns="http://schemas.microsoft.com/office/spreadsheetml/2009/9/main" objectType="CheckBox" fmlaLink="G24" lockText="1" noThreeD="1"/>
</file>

<file path=xl/ctrlProps/ctrlProp42.xml><?xml version="1.0" encoding="utf-8"?>
<formControlPr xmlns="http://schemas.microsoft.com/office/spreadsheetml/2009/9/main" objectType="CheckBox" fmlaLink="G25" lockText="1" noThreeD="1"/>
</file>

<file path=xl/ctrlProps/ctrlProp43.xml><?xml version="1.0" encoding="utf-8"?>
<formControlPr xmlns="http://schemas.microsoft.com/office/spreadsheetml/2009/9/main" objectType="CheckBox" fmlaLink="G26" lockText="1" noThreeD="1"/>
</file>

<file path=xl/ctrlProps/ctrlProp44.xml><?xml version="1.0" encoding="utf-8"?>
<formControlPr xmlns="http://schemas.microsoft.com/office/spreadsheetml/2009/9/main" objectType="CheckBox" fmlaLink="G27" lockText="1" noThreeD="1"/>
</file>

<file path=xl/ctrlProps/ctrlProp45.xml><?xml version="1.0" encoding="utf-8"?>
<formControlPr xmlns="http://schemas.microsoft.com/office/spreadsheetml/2009/9/main" objectType="CheckBox" fmlaLink="G28" lockText="1" noThreeD="1"/>
</file>

<file path=xl/ctrlProps/ctrlProp46.xml><?xml version="1.0" encoding="utf-8"?>
<formControlPr xmlns="http://schemas.microsoft.com/office/spreadsheetml/2009/9/main" objectType="CheckBox" fmlaLink="G29" lockText="1" noThreeD="1"/>
</file>

<file path=xl/ctrlProps/ctrlProp47.xml><?xml version="1.0" encoding="utf-8"?>
<formControlPr xmlns="http://schemas.microsoft.com/office/spreadsheetml/2009/9/main" objectType="CheckBox" checked="Checked" fmlaLink="G34" lockText="1" noThreeD="1"/>
</file>

<file path=xl/ctrlProps/ctrlProp48.xml><?xml version="1.0" encoding="utf-8"?>
<formControlPr xmlns="http://schemas.microsoft.com/office/spreadsheetml/2009/9/main" objectType="CheckBox" checked="Checked" fmlaLink="G34" lockText="1" noThreeD="1"/>
</file>

<file path=xl/ctrlProps/ctrlProp49.xml><?xml version="1.0" encoding="utf-8"?>
<formControlPr xmlns="http://schemas.microsoft.com/office/spreadsheetml/2009/9/main" objectType="CheckBox" checked="Checked" fmlaLink="G34" lockText="1" noThreeD="1"/>
</file>

<file path=xl/ctrlProps/ctrlProp5.xml><?xml version="1.0" encoding="utf-8"?>
<formControlPr xmlns="http://schemas.microsoft.com/office/spreadsheetml/2009/9/main" objectType="CheckBox" checked="Checked" fmlaLink="$S$24" lockText="1" noThreeD="1"/>
</file>

<file path=xl/ctrlProps/ctrlProp50.xml><?xml version="1.0" encoding="utf-8"?>
<formControlPr xmlns="http://schemas.microsoft.com/office/spreadsheetml/2009/9/main" objectType="CheckBox" checked="Checked" fmlaLink="G35" lockText="1" noThreeD="1"/>
</file>

<file path=xl/ctrlProps/ctrlProp51.xml><?xml version="1.0" encoding="utf-8"?>
<formControlPr xmlns="http://schemas.microsoft.com/office/spreadsheetml/2009/9/main" objectType="CheckBox" fmlaLink="G15" lockText="1" noThreeD="1"/>
</file>

<file path=xl/ctrlProps/ctrlProp52.xml><?xml version="1.0" encoding="utf-8"?>
<formControlPr xmlns="http://schemas.microsoft.com/office/spreadsheetml/2009/9/main" objectType="CheckBox" fmlaLink="G17" lockText="1" noThreeD="1"/>
</file>

<file path=xl/ctrlProps/ctrlProp6.xml><?xml version="1.0" encoding="utf-8"?>
<formControlPr xmlns="http://schemas.microsoft.com/office/spreadsheetml/2009/9/main" objectType="CheckBox" checked="Checked" fmlaLink="$S$25" lockText="1" noThreeD="1"/>
</file>

<file path=xl/ctrlProps/ctrlProp7.xml><?xml version="1.0" encoding="utf-8"?>
<formControlPr xmlns="http://schemas.microsoft.com/office/spreadsheetml/2009/9/main" objectType="CheckBox" checked="Checked" fmlaLink="$S$26" lockText="1" noThreeD="1"/>
</file>

<file path=xl/ctrlProps/ctrlProp8.xml><?xml version="1.0" encoding="utf-8"?>
<formControlPr xmlns="http://schemas.microsoft.com/office/spreadsheetml/2009/9/main" objectType="CheckBox" checked="Checked" fmlaLink="$S$27" lockText="1" noThreeD="1"/>
</file>

<file path=xl/ctrlProps/ctrlProp9.xml><?xml version="1.0" encoding="utf-8"?>
<formControlPr xmlns="http://schemas.microsoft.com/office/spreadsheetml/2009/9/main" objectType="CheckBox" checked="Checked" fmlaLink="$S$2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jp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586441</xdr:colOff>
      <xdr:row>24</xdr:row>
      <xdr:rowOff>44450</xdr:rowOff>
    </xdr:from>
    <xdr:to>
      <xdr:col>24</xdr:col>
      <xdr:colOff>273050</xdr:colOff>
      <xdr:row>30</xdr:row>
      <xdr:rowOff>50800</xdr:rowOff>
    </xdr:to>
    <xdr:sp macro="" textlink="">
      <xdr:nvSpPr>
        <xdr:cNvPr id="12" name="Pfeil nach unten 11">
          <a:extLst>
            <a:ext uri="{FF2B5EF4-FFF2-40B4-BE49-F238E27FC236}">
              <a16:creationId xmlns:a16="http://schemas.microsoft.com/office/drawing/2014/main" id="{00000000-0008-0000-0200-00000C000000}"/>
            </a:ext>
          </a:extLst>
        </xdr:cNvPr>
        <xdr:cNvSpPr/>
      </xdr:nvSpPr>
      <xdr:spPr>
        <a:xfrm>
          <a:off x="11533841" y="4616450"/>
          <a:ext cx="486709" cy="1225550"/>
        </a:xfrm>
        <a:prstGeom prst="downArrow">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311845</xdr:colOff>
      <xdr:row>4</xdr:row>
      <xdr:rowOff>8458</xdr:rowOff>
    </xdr:from>
    <xdr:to>
      <xdr:col>1</xdr:col>
      <xdr:colOff>153528</xdr:colOff>
      <xdr:row>5</xdr:row>
      <xdr:rowOff>159673</xdr:rowOff>
    </xdr:to>
    <xdr:sp macro="" textlink="">
      <xdr:nvSpPr>
        <xdr:cNvPr id="17" name="Flussdiagramm: Verbinder 16">
          <a:extLst>
            <a:ext uri="{FF2B5EF4-FFF2-40B4-BE49-F238E27FC236}">
              <a16:creationId xmlns:a16="http://schemas.microsoft.com/office/drawing/2014/main" id="{00000000-0008-0000-0200-000011000000}"/>
            </a:ext>
          </a:extLst>
        </xdr:cNvPr>
        <xdr:cNvSpPr/>
      </xdr:nvSpPr>
      <xdr:spPr>
        <a:xfrm>
          <a:off x="311845" y="1270521"/>
          <a:ext cx="317933" cy="309965"/>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1</a:t>
          </a:r>
        </a:p>
      </xdr:txBody>
    </xdr:sp>
    <xdr:clientData/>
  </xdr:twoCellAnchor>
  <xdr:twoCellAnchor>
    <xdr:from>
      <xdr:col>0</xdr:col>
      <xdr:colOff>305116</xdr:colOff>
      <xdr:row>6</xdr:row>
      <xdr:rowOff>70403</xdr:rowOff>
    </xdr:from>
    <xdr:to>
      <xdr:col>1</xdr:col>
      <xdr:colOff>146247</xdr:colOff>
      <xdr:row>7</xdr:row>
      <xdr:rowOff>131970</xdr:rowOff>
    </xdr:to>
    <xdr:sp macro="" textlink="">
      <xdr:nvSpPr>
        <xdr:cNvPr id="31" name="Flussdiagramm: Verbinder 30">
          <a:extLst>
            <a:ext uri="{FF2B5EF4-FFF2-40B4-BE49-F238E27FC236}">
              <a16:creationId xmlns:a16="http://schemas.microsoft.com/office/drawing/2014/main" id="{00000000-0008-0000-0200-00001F000000}"/>
            </a:ext>
          </a:extLst>
        </xdr:cNvPr>
        <xdr:cNvSpPr/>
      </xdr:nvSpPr>
      <xdr:spPr>
        <a:xfrm>
          <a:off x="305116" y="2347332"/>
          <a:ext cx="321917" cy="306495"/>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2</a:t>
          </a: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22</xdr:row>
          <xdr:rowOff>0</xdr:rowOff>
        </xdr:from>
        <xdr:to>
          <xdr:col>2</xdr:col>
          <xdr:colOff>1879600</xdr:colOff>
          <xdr:row>22</xdr:row>
          <xdr:rowOff>184150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2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2</xdr:col>
          <xdr:colOff>2051050</xdr:colOff>
          <xdr:row>23</xdr:row>
          <xdr:rowOff>190500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2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2</xdr:col>
          <xdr:colOff>1155700</xdr:colOff>
          <xdr:row>24</xdr:row>
          <xdr:rowOff>184150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2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133350</xdr:colOff>
      <xdr:row>34</xdr:row>
      <xdr:rowOff>12700</xdr:rowOff>
    </xdr:from>
    <xdr:to>
      <xdr:col>8</xdr:col>
      <xdr:colOff>323850</xdr:colOff>
      <xdr:row>37</xdr:row>
      <xdr:rowOff>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4114800" y="6762750"/>
          <a:ext cx="863600" cy="596900"/>
        </a:xfrm>
        <a:prstGeom prst="downArrow">
          <a:avLst>
            <a:gd name="adj1" fmla="val 50000"/>
            <a:gd name="adj2" fmla="val 64286"/>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8</xdr:col>
          <xdr:colOff>12700</xdr:colOff>
          <xdr:row>22</xdr:row>
          <xdr:rowOff>12700</xdr:rowOff>
        </xdr:from>
        <xdr:to>
          <xdr:col>11</xdr:col>
          <xdr:colOff>228600</xdr:colOff>
          <xdr:row>22</xdr:row>
          <xdr:rowOff>190500</xdr:rowOff>
        </xdr:to>
        <xdr:sp macro="" textlink="">
          <xdr:nvSpPr>
            <xdr:cNvPr id="39994" name="Check Box 58" hidden="1">
              <a:extLst>
                <a:ext uri="{63B3BB69-23CF-44E3-9099-C40C66FF867C}">
                  <a14:compatExt spid="_x0000_s39994"/>
                </a:ext>
                <a:ext uri="{FF2B5EF4-FFF2-40B4-BE49-F238E27FC236}">
                  <a16:creationId xmlns:a16="http://schemas.microsoft.com/office/drawing/2014/main" id="{00000000-0008-0000-0200-00003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12700</xdr:rowOff>
        </xdr:from>
        <xdr:to>
          <xdr:col>14</xdr:col>
          <xdr:colOff>184150</xdr:colOff>
          <xdr:row>23</xdr:row>
          <xdr:rowOff>190500</xdr:rowOff>
        </xdr:to>
        <xdr:sp macro="" textlink="">
          <xdr:nvSpPr>
            <xdr:cNvPr id="39995" name="Check Box 59" hidden="1">
              <a:extLst>
                <a:ext uri="{63B3BB69-23CF-44E3-9099-C40C66FF867C}">
                  <a14:compatExt spid="_x0000_s39995"/>
                </a:ext>
                <a:ext uri="{FF2B5EF4-FFF2-40B4-BE49-F238E27FC236}">
                  <a16:creationId xmlns:a16="http://schemas.microsoft.com/office/drawing/2014/main" id="{00000000-0008-0000-0200-00003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0</xdr:rowOff>
        </xdr:from>
        <xdr:to>
          <xdr:col>13</xdr:col>
          <xdr:colOff>31750</xdr:colOff>
          <xdr:row>24</xdr:row>
          <xdr:rowOff>190500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2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12700</xdr:rowOff>
        </xdr:from>
        <xdr:to>
          <xdr:col>11</xdr:col>
          <xdr:colOff>190500</xdr:colOff>
          <xdr:row>25</xdr:row>
          <xdr:rowOff>184150</xdr:rowOff>
        </xdr:to>
        <xdr:sp macro="" textlink="">
          <xdr:nvSpPr>
            <xdr:cNvPr id="39997" name="Check Box 61" hidden="1">
              <a:extLst>
                <a:ext uri="{63B3BB69-23CF-44E3-9099-C40C66FF867C}">
                  <a14:compatExt spid="_x0000_s39997"/>
                </a:ext>
                <a:ext uri="{FF2B5EF4-FFF2-40B4-BE49-F238E27FC236}">
                  <a16:creationId xmlns:a16="http://schemas.microsoft.com/office/drawing/2014/main" id="{00000000-0008-0000-0200-00003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203200</xdr:rowOff>
        </xdr:from>
        <xdr:to>
          <xdr:col>12</xdr:col>
          <xdr:colOff>222250</xdr:colOff>
          <xdr:row>26</xdr:row>
          <xdr:rowOff>190500</xdr:rowOff>
        </xdr:to>
        <xdr:sp macro="" textlink="">
          <xdr:nvSpPr>
            <xdr:cNvPr id="40001" name="Check Box 65" hidden="1">
              <a:extLst>
                <a:ext uri="{63B3BB69-23CF-44E3-9099-C40C66FF867C}">
                  <a14:compatExt spid="_x0000_s40001"/>
                </a:ext>
                <a:ext uri="{FF2B5EF4-FFF2-40B4-BE49-F238E27FC236}">
                  <a16:creationId xmlns:a16="http://schemas.microsoft.com/office/drawing/2014/main" id="{00000000-0008-0000-0200-00004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21</xdr:row>
          <xdr:rowOff>12700</xdr:rowOff>
        </xdr:from>
        <xdr:to>
          <xdr:col>13</xdr:col>
          <xdr:colOff>69850</xdr:colOff>
          <xdr:row>21</xdr:row>
          <xdr:rowOff>190500</xdr:rowOff>
        </xdr:to>
        <xdr:sp macro="" textlink="">
          <xdr:nvSpPr>
            <xdr:cNvPr id="40002" name="Check Box 66" hidden="1">
              <a:extLst>
                <a:ext uri="{63B3BB69-23CF-44E3-9099-C40C66FF867C}">
                  <a14:compatExt spid="_x0000_s40002"/>
                </a:ext>
                <a:ext uri="{FF2B5EF4-FFF2-40B4-BE49-F238E27FC236}">
                  <a16:creationId xmlns:a16="http://schemas.microsoft.com/office/drawing/2014/main" id="{00000000-0008-0000-0200-00004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2</xdr:col>
          <xdr:colOff>774700</xdr:colOff>
          <xdr:row>22</xdr:row>
          <xdr:rowOff>0</xdr:rowOff>
        </xdr:to>
        <xdr:sp macro="" textlink="">
          <xdr:nvSpPr>
            <xdr:cNvPr id="40003" name="Check Box 67" hidden="1">
              <a:extLst>
                <a:ext uri="{63B3BB69-23CF-44E3-9099-C40C66FF867C}">
                  <a14:compatExt spid="_x0000_s40003"/>
                </a:ext>
                <a:ext uri="{FF2B5EF4-FFF2-40B4-BE49-F238E27FC236}">
                  <a16:creationId xmlns:a16="http://schemas.microsoft.com/office/drawing/2014/main" id="{00000000-0008-0000-0200-00004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0</xdr:col>
      <xdr:colOff>0</xdr:colOff>
      <xdr:row>0</xdr:row>
      <xdr:rowOff>0</xdr:rowOff>
    </xdr:from>
    <xdr:to>
      <xdr:col>26</xdr:col>
      <xdr:colOff>876938</xdr:colOff>
      <xdr:row>0</xdr:row>
      <xdr:rowOff>444700</xdr:rowOff>
    </xdr:to>
    <xdr:pic>
      <xdr:nvPicPr>
        <xdr:cNvPr id="53" name="Picture 52">
          <a:extLst>
            <a:ext uri="{FF2B5EF4-FFF2-40B4-BE49-F238E27FC236}">
              <a16:creationId xmlns:a16="http://schemas.microsoft.com/office/drawing/2014/main" id="{00000000-0008-0000-0200-000035000000}"/>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4374423" cy="438350"/>
        </a:xfrm>
        <a:prstGeom prst="rect">
          <a:avLst/>
        </a:prstGeom>
      </xdr:spPr>
    </xdr:pic>
    <xdr:clientData/>
  </xdr:twoCellAnchor>
  <xdr:twoCellAnchor editAs="absolute">
    <xdr:from>
      <xdr:col>24</xdr:col>
      <xdr:colOff>512744</xdr:colOff>
      <xdr:row>1</xdr:row>
      <xdr:rowOff>63500</xdr:rowOff>
    </xdr:from>
    <xdr:to>
      <xdr:col>26</xdr:col>
      <xdr:colOff>744959</xdr:colOff>
      <xdr:row>2</xdr:row>
      <xdr:rowOff>172642</xdr:rowOff>
    </xdr:to>
    <xdr:pic>
      <xdr:nvPicPr>
        <xdr:cNvPr id="54" name="Picture 53" descr="BOSCH_Logo">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8850" y="565150"/>
          <a:ext cx="1838765"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12700</xdr:colOff>
          <xdr:row>26</xdr:row>
          <xdr:rowOff>184150</xdr:rowOff>
        </xdr:from>
        <xdr:to>
          <xdr:col>12</xdr:col>
          <xdr:colOff>222250</xdr:colOff>
          <xdr:row>27</xdr:row>
          <xdr:rowOff>165100</xdr:rowOff>
        </xdr:to>
        <xdr:sp macro="" textlink="">
          <xdr:nvSpPr>
            <xdr:cNvPr id="40008" name="Check Box 72" hidden="1">
              <a:extLst>
                <a:ext uri="{63B3BB69-23CF-44E3-9099-C40C66FF867C}">
                  <a14:compatExt spid="_x0000_s40008"/>
                </a:ext>
                <a:ext uri="{FF2B5EF4-FFF2-40B4-BE49-F238E27FC236}">
                  <a16:creationId xmlns:a16="http://schemas.microsoft.com/office/drawing/2014/main" id="{00000000-0008-0000-0200-00004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305116</xdr:colOff>
      <xdr:row>8</xdr:row>
      <xdr:rowOff>70403</xdr:rowOff>
    </xdr:from>
    <xdr:to>
      <xdr:col>1</xdr:col>
      <xdr:colOff>146247</xdr:colOff>
      <xdr:row>9</xdr:row>
      <xdr:rowOff>131970</xdr:rowOff>
    </xdr:to>
    <xdr:sp macro="" textlink="">
      <xdr:nvSpPr>
        <xdr:cNvPr id="23" name="Flussdiagramm: Verbinder 22">
          <a:extLst>
            <a:ext uri="{FF2B5EF4-FFF2-40B4-BE49-F238E27FC236}">
              <a16:creationId xmlns:a16="http://schemas.microsoft.com/office/drawing/2014/main" id="{00000000-0008-0000-0200-000017000000}"/>
            </a:ext>
          </a:extLst>
        </xdr:cNvPr>
        <xdr:cNvSpPr/>
      </xdr:nvSpPr>
      <xdr:spPr>
        <a:xfrm>
          <a:off x="305116" y="2973260"/>
          <a:ext cx="321917" cy="306496"/>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3</a:t>
          </a:r>
        </a:p>
      </xdr:txBody>
    </xdr:sp>
    <xdr:clientData/>
  </xdr:twoCellAnchor>
  <xdr:twoCellAnchor>
    <xdr:from>
      <xdr:col>0</xdr:col>
      <xdr:colOff>305116</xdr:colOff>
      <xdr:row>10</xdr:row>
      <xdr:rowOff>149378</xdr:rowOff>
    </xdr:from>
    <xdr:to>
      <xdr:col>1</xdr:col>
      <xdr:colOff>146247</xdr:colOff>
      <xdr:row>11</xdr:row>
      <xdr:rowOff>210944</xdr:rowOff>
    </xdr:to>
    <xdr:sp macro="" textlink="">
      <xdr:nvSpPr>
        <xdr:cNvPr id="24" name="Flussdiagramm: Verbinder 23">
          <a:extLst>
            <a:ext uri="{FF2B5EF4-FFF2-40B4-BE49-F238E27FC236}">
              <a16:creationId xmlns:a16="http://schemas.microsoft.com/office/drawing/2014/main" id="{00000000-0008-0000-0200-000018000000}"/>
            </a:ext>
          </a:extLst>
        </xdr:cNvPr>
        <xdr:cNvSpPr/>
      </xdr:nvSpPr>
      <xdr:spPr>
        <a:xfrm>
          <a:off x="305116" y="3824907"/>
          <a:ext cx="319249" cy="308096"/>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4</a:t>
          </a:r>
        </a:p>
      </xdr:txBody>
    </xdr:sp>
    <xdr:clientData/>
  </xdr:twoCellAnchor>
  <xdr:twoCellAnchor>
    <xdr:from>
      <xdr:col>0</xdr:col>
      <xdr:colOff>330516</xdr:colOff>
      <xdr:row>17</xdr:row>
      <xdr:rowOff>62719</xdr:rowOff>
    </xdr:from>
    <xdr:to>
      <xdr:col>1</xdr:col>
      <xdr:colOff>171647</xdr:colOff>
      <xdr:row>18</xdr:row>
      <xdr:rowOff>124285</xdr:rowOff>
    </xdr:to>
    <xdr:sp macro="" textlink="">
      <xdr:nvSpPr>
        <xdr:cNvPr id="21" name="Flussdiagramm: Verbinder 20">
          <a:extLst>
            <a:ext uri="{FF2B5EF4-FFF2-40B4-BE49-F238E27FC236}">
              <a16:creationId xmlns:a16="http://schemas.microsoft.com/office/drawing/2014/main" id="{00000000-0008-0000-0200-000015000000}"/>
            </a:ext>
          </a:extLst>
        </xdr:cNvPr>
        <xdr:cNvSpPr/>
      </xdr:nvSpPr>
      <xdr:spPr>
        <a:xfrm>
          <a:off x="330516" y="4612307"/>
          <a:ext cx="319249" cy="308096"/>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7</a:t>
          </a:r>
        </a:p>
      </xdr:txBody>
    </xdr:sp>
    <xdr:clientData/>
  </xdr:twoCellAnchor>
  <xdr:twoCellAnchor>
    <xdr:from>
      <xdr:col>0</xdr:col>
      <xdr:colOff>312587</xdr:colOff>
      <xdr:row>12</xdr:row>
      <xdr:rowOff>119495</xdr:rowOff>
    </xdr:from>
    <xdr:to>
      <xdr:col>1</xdr:col>
      <xdr:colOff>153718</xdr:colOff>
      <xdr:row>13</xdr:row>
      <xdr:rowOff>181062</xdr:rowOff>
    </xdr:to>
    <xdr:sp macro="" textlink="">
      <xdr:nvSpPr>
        <xdr:cNvPr id="22" name="Flussdiagramm: Verbinder 21">
          <a:extLst>
            <a:ext uri="{FF2B5EF4-FFF2-40B4-BE49-F238E27FC236}">
              <a16:creationId xmlns:a16="http://schemas.microsoft.com/office/drawing/2014/main" id="{00000000-0008-0000-0200-000016000000}"/>
            </a:ext>
          </a:extLst>
        </xdr:cNvPr>
        <xdr:cNvSpPr/>
      </xdr:nvSpPr>
      <xdr:spPr>
        <a:xfrm>
          <a:off x="312587" y="4183495"/>
          <a:ext cx="319249" cy="308096"/>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5</a:t>
          </a:r>
        </a:p>
      </xdr:txBody>
    </xdr:sp>
    <xdr:clientData/>
  </xdr:twoCellAnchor>
  <mc:AlternateContent xmlns:mc="http://schemas.openxmlformats.org/markup-compatibility/2006">
    <mc:Choice xmlns:a14="http://schemas.microsoft.com/office/drawing/2010/main" Requires="a14">
      <xdr:twoCellAnchor editAs="oneCell">
        <xdr:from>
          <xdr:col>9</xdr:col>
          <xdr:colOff>127000</xdr:colOff>
          <xdr:row>5</xdr:row>
          <xdr:rowOff>50800</xdr:rowOff>
        </xdr:from>
        <xdr:to>
          <xdr:col>10</xdr:col>
          <xdr:colOff>336550</xdr:colOff>
          <xdr:row>5</xdr:row>
          <xdr:rowOff>342900</xdr:rowOff>
        </xdr:to>
        <xdr:sp macro="" textlink="">
          <xdr:nvSpPr>
            <xdr:cNvPr id="40012" name="Option Button 76" hidden="1">
              <a:extLst>
                <a:ext uri="{63B3BB69-23CF-44E3-9099-C40C66FF867C}">
                  <a14:compatExt spid="_x0000_s40012"/>
                </a:ext>
                <a:ext uri="{FF2B5EF4-FFF2-40B4-BE49-F238E27FC236}">
                  <a16:creationId xmlns:a16="http://schemas.microsoft.com/office/drawing/2014/main" id="{00000000-0008-0000-0200-00004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5</xdr:row>
          <xdr:rowOff>38100</xdr:rowOff>
        </xdr:from>
        <xdr:to>
          <xdr:col>12</xdr:col>
          <xdr:colOff>336550</xdr:colOff>
          <xdr:row>5</xdr:row>
          <xdr:rowOff>342900</xdr:rowOff>
        </xdr:to>
        <xdr:sp macro="" textlink="">
          <xdr:nvSpPr>
            <xdr:cNvPr id="40013" name="Option Button 77" hidden="1">
              <a:extLst>
                <a:ext uri="{63B3BB69-23CF-44E3-9099-C40C66FF867C}">
                  <a14:compatExt spid="_x0000_s40013"/>
                </a:ext>
                <a:ext uri="{FF2B5EF4-FFF2-40B4-BE49-F238E27FC236}">
                  <a16:creationId xmlns:a16="http://schemas.microsoft.com/office/drawing/2014/main" id="{00000000-0008-0000-0200-00004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165100</xdr:rowOff>
        </xdr:from>
        <xdr:to>
          <xdr:col>13</xdr:col>
          <xdr:colOff>31750</xdr:colOff>
          <xdr:row>5</xdr:row>
          <xdr:rowOff>381000</xdr:rowOff>
        </xdr:to>
        <xdr:sp macro="" textlink="">
          <xdr:nvSpPr>
            <xdr:cNvPr id="40014" name="Group Box 78" hidden="1">
              <a:extLst>
                <a:ext uri="{63B3BB69-23CF-44E3-9099-C40C66FF867C}">
                  <a14:compatExt spid="_x0000_s40014"/>
                </a:ext>
                <a:ext uri="{FF2B5EF4-FFF2-40B4-BE49-F238E27FC236}">
                  <a16:creationId xmlns:a16="http://schemas.microsoft.com/office/drawing/2014/main" id="{00000000-0008-0000-0200-00004E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7</xdr:row>
          <xdr:rowOff>38100</xdr:rowOff>
        </xdr:from>
        <xdr:to>
          <xdr:col>10</xdr:col>
          <xdr:colOff>336550</xdr:colOff>
          <xdr:row>7</xdr:row>
          <xdr:rowOff>374650</xdr:rowOff>
        </xdr:to>
        <xdr:sp macro="" textlink="">
          <xdr:nvSpPr>
            <xdr:cNvPr id="40015" name="Option Button 79" hidden="1">
              <a:extLst>
                <a:ext uri="{63B3BB69-23CF-44E3-9099-C40C66FF867C}">
                  <a14:compatExt spid="_x0000_s40015"/>
                </a:ext>
                <a:ext uri="{FF2B5EF4-FFF2-40B4-BE49-F238E27FC236}">
                  <a16:creationId xmlns:a16="http://schemas.microsoft.com/office/drawing/2014/main" id="{00000000-0008-0000-0200-00004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7</xdr:row>
          <xdr:rowOff>31750</xdr:rowOff>
        </xdr:from>
        <xdr:to>
          <xdr:col>12</xdr:col>
          <xdr:colOff>336550</xdr:colOff>
          <xdr:row>8</xdr:row>
          <xdr:rowOff>0</xdr:rowOff>
        </xdr:to>
        <xdr:sp macro="" textlink="">
          <xdr:nvSpPr>
            <xdr:cNvPr id="40016" name="Option Button 80" hidden="1">
              <a:extLst>
                <a:ext uri="{63B3BB69-23CF-44E3-9099-C40C66FF867C}">
                  <a14:compatExt spid="_x0000_s40016"/>
                </a:ext>
                <a:ext uri="{FF2B5EF4-FFF2-40B4-BE49-F238E27FC236}">
                  <a16:creationId xmlns:a16="http://schemas.microsoft.com/office/drawing/2014/main" id="{00000000-0008-0000-0200-00005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7</xdr:row>
          <xdr:rowOff>0</xdr:rowOff>
        </xdr:from>
        <xdr:to>
          <xdr:col>13</xdr:col>
          <xdr:colOff>12700</xdr:colOff>
          <xdr:row>8</xdr:row>
          <xdr:rowOff>0</xdr:rowOff>
        </xdr:to>
        <xdr:sp macro="" textlink="">
          <xdr:nvSpPr>
            <xdr:cNvPr id="40017" name="Group Box 81" hidden="1">
              <a:extLst>
                <a:ext uri="{63B3BB69-23CF-44E3-9099-C40C66FF867C}">
                  <a14:compatExt spid="_x0000_s40017"/>
                </a:ext>
                <a:ext uri="{FF2B5EF4-FFF2-40B4-BE49-F238E27FC236}">
                  <a16:creationId xmlns:a16="http://schemas.microsoft.com/office/drawing/2014/main" id="{00000000-0008-0000-0200-000051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9</xdr:row>
          <xdr:rowOff>69850</xdr:rowOff>
        </xdr:from>
        <xdr:to>
          <xdr:col>11</xdr:col>
          <xdr:colOff>0</xdr:colOff>
          <xdr:row>9</xdr:row>
          <xdr:rowOff>469900</xdr:rowOff>
        </xdr:to>
        <xdr:sp macro="" textlink="">
          <xdr:nvSpPr>
            <xdr:cNvPr id="40018" name="Option Button 82" hidden="1">
              <a:extLst>
                <a:ext uri="{63B3BB69-23CF-44E3-9099-C40C66FF867C}">
                  <a14:compatExt spid="_x0000_s40018"/>
                </a:ext>
                <a:ext uri="{FF2B5EF4-FFF2-40B4-BE49-F238E27FC236}">
                  <a16:creationId xmlns:a16="http://schemas.microsoft.com/office/drawing/2014/main" id="{00000000-0008-0000-0200-00005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9</xdr:row>
          <xdr:rowOff>50800</xdr:rowOff>
        </xdr:from>
        <xdr:to>
          <xdr:col>12</xdr:col>
          <xdr:colOff>336550</xdr:colOff>
          <xdr:row>9</xdr:row>
          <xdr:rowOff>488950</xdr:rowOff>
        </xdr:to>
        <xdr:sp macro="" textlink="">
          <xdr:nvSpPr>
            <xdr:cNvPr id="40019" name="Option Button 83" hidden="1">
              <a:extLst>
                <a:ext uri="{63B3BB69-23CF-44E3-9099-C40C66FF867C}">
                  <a14:compatExt spid="_x0000_s40019"/>
                </a:ext>
                <a:ext uri="{FF2B5EF4-FFF2-40B4-BE49-F238E27FC236}">
                  <a16:creationId xmlns:a16="http://schemas.microsoft.com/office/drawing/2014/main" id="{00000000-0008-0000-0200-00005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8</xdr:row>
          <xdr:rowOff>260350</xdr:rowOff>
        </xdr:from>
        <xdr:to>
          <xdr:col>12</xdr:col>
          <xdr:colOff>488950</xdr:colOff>
          <xdr:row>10</xdr:row>
          <xdr:rowOff>12700</xdr:rowOff>
        </xdr:to>
        <xdr:sp macro="" textlink="">
          <xdr:nvSpPr>
            <xdr:cNvPr id="40020" name="Group Box 84" hidden="1">
              <a:extLst>
                <a:ext uri="{63B3BB69-23CF-44E3-9099-C40C66FF867C}">
                  <a14:compatExt spid="_x0000_s40020"/>
                </a:ext>
                <a:ext uri="{FF2B5EF4-FFF2-40B4-BE49-F238E27FC236}">
                  <a16:creationId xmlns:a16="http://schemas.microsoft.com/office/drawing/2014/main" id="{00000000-0008-0000-0200-000054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13</xdr:row>
          <xdr:rowOff>38100</xdr:rowOff>
        </xdr:from>
        <xdr:to>
          <xdr:col>10</xdr:col>
          <xdr:colOff>336550</xdr:colOff>
          <xdr:row>13</xdr:row>
          <xdr:rowOff>622300</xdr:rowOff>
        </xdr:to>
        <xdr:sp macro="" textlink="">
          <xdr:nvSpPr>
            <xdr:cNvPr id="40024" name="Option Button 88" hidden="1">
              <a:extLst>
                <a:ext uri="{63B3BB69-23CF-44E3-9099-C40C66FF867C}">
                  <a14:compatExt spid="_x0000_s40024"/>
                </a:ext>
                <a:ext uri="{FF2B5EF4-FFF2-40B4-BE49-F238E27FC236}">
                  <a16:creationId xmlns:a16="http://schemas.microsoft.com/office/drawing/2014/main" id="{00000000-0008-0000-0200-00005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13</xdr:row>
          <xdr:rowOff>31750</xdr:rowOff>
        </xdr:from>
        <xdr:to>
          <xdr:col>12</xdr:col>
          <xdr:colOff>336550</xdr:colOff>
          <xdr:row>13</xdr:row>
          <xdr:rowOff>641350</xdr:rowOff>
        </xdr:to>
        <xdr:sp macro="" textlink="">
          <xdr:nvSpPr>
            <xdr:cNvPr id="40025" name="Option Button 89" hidden="1">
              <a:extLst>
                <a:ext uri="{63B3BB69-23CF-44E3-9099-C40C66FF867C}">
                  <a14:compatExt spid="_x0000_s40025"/>
                </a:ext>
                <a:ext uri="{FF2B5EF4-FFF2-40B4-BE49-F238E27FC236}">
                  <a16:creationId xmlns:a16="http://schemas.microsoft.com/office/drawing/2014/main" id="{00000000-0008-0000-0200-00005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13</xdr:row>
          <xdr:rowOff>12700</xdr:rowOff>
        </xdr:from>
        <xdr:to>
          <xdr:col>13</xdr:col>
          <xdr:colOff>12700</xdr:colOff>
          <xdr:row>14</xdr:row>
          <xdr:rowOff>12700</xdr:rowOff>
        </xdr:to>
        <xdr:sp macro="" textlink="">
          <xdr:nvSpPr>
            <xdr:cNvPr id="40026" name="Group Box 90" hidden="1">
              <a:extLst>
                <a:ext uri="{63B3BB69-23CF-44E3-9099-C40C66FF867C}">
                  <a14:compatExt spid="_x0000_s40026"/>
                </a:ext>
                <a:ext uri="{FF2B5EF4-FFF2-40B4-BE49-F238E27FC236}">
                  <a16:creationId xmlns:a16="http://schemas.microsoft.com/office/drawing/2014/main" id="{00000000-0008-0000-0200-00005A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11</xdr:row>
          <xdr:rowOff>152400</xdr:rowOff>
        </xdr:from>
        <xdr:to>
          <xdr:col>11</xdr:col>
          <xdr:colOff>0</xdr:colOff>
          <xdr:row>11</xdr:row>
          <xdr:rowOff>488950</xdr:rowOff>
        </xdr:to>
        <xdr:sp macro="" textlink="">
          <xdr:nvSpPr>
            <xdr:cNvPr id="40030" name="Option Button 94" hidden="1">
              <a:extLst>
                <a:ext uri="{63B3BB69-23CF-44E3-9099-C40C66FF867C}">
                  <a14:compatExt spid="_x0000_s40030"/>
                </a:ext>
                <a:ext uri="{FF2B5EF4-FFF2-40B4-BE49-F238E27FC236}">
                  <a16:creationId xmlns:a16="http://schemas.microsoft.com/office/drawing/2014/main" id="{00000000-0008-0000-0200-00005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11</xdr:row>
          <xdr:rowOff>152400</xdr:rowOff>
        </xdr:from>
        <xdr:to>
          <xdr:col>12</xdr:col>
          <xdr:colOff>336550</xdr:colOff>
          <xdr:row>11</xdr:row>
          <xdr:rowOff>488950</xdr:rowOff>
        </xdr:to>
        <xdr:sp macro="" textlink="">
          <xdr:nvSpPr>
            <xdr:cNvPr id="40031" name="Option Button 95" hidden="1">
              <a:extLst>
                <a:ext uri="{63B3BB69-23CF-44E3-9099-C40C66FF867C}">
                  <a14:compatExt spid="_x0000_s40031"/>
                </a:ext>
                <a:ext uri="{FF2B5EF4-FFF2-40B4-BE49-F238E27FC236}">
                  <a16:creationId xmlns:a16="http://schemas.microsoft.com/office/drawing/2014/main" id="{00000000-0008-0000-0200-00005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11</xdr:row>
          <xdr:rowOff>0</xdr:rowOff>
        </xdr:from>
        <xdr:to>
          <xdr:col>13</xdr:col>
          <xdr:colOff>12700</xdr:colOff>
          <xdr:row>11</xdr:row>
          <xdr:rowOff>641350</xdr:rowOff>
        </xdr:to>
        <xdr:sp macro="" textlink="">
          <xdr:nvSpPr>
            <xdr:cNvPr id="40032" name="Group Box 96" hidden="1">
              <a:extLst>
                <a:ext uri="{63B3BB69-23CF-44E3-9099-C40C66FF867C}">
                  <a14:compatExt spid="_x0000_s40032"/>
                </a:ext>
                <a:ext uri="{FF2B5EF4-FFF2-40B4-BE49-F238E27FC236}">
                  <a16:creationId xmlns:a16="http://schemas.microsoft.com/office/drawing/2014/main" id="{00000000-0008-0000-0200-0000609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301473</xdr:colOff>
      <xdr:row>14</xdr:row>
      <xdr:rowOff>98859</xdr:rowOff>
    </xdr:from>
    <xdr:to>
      <xdr:col>1</xdr:col>
      <xdr:colOff>136254</xdr:colOff>
      <xdr:row>15</xdr:row>
      <xdr:rowOff>154076</xdr:rowOff>
    </xdr:to>
    <xdr:sp macro="" textlink="">
      <xdr:nvSpPr>
        <xdr:cNvPr id="2" name="Flussdiagramm: Verbinder 21">
          <a:extLst>
            <a:ext uri="{FF2B5EF4-FFF2-40B4-BE49-F238E27FC236}">
              <a16:creationId xmlns:a16="http://schemas.microsoft.com/office/drawing/2014/main" id="{00000000-0008-0000-0200-000002000000}"/>
            </a:ext>
          </a:extLst>
        </xdr:cNvPr>
        <xdr:cNvSpPr/>
      </xdr:nvSpPr>
      <xdr:spPr>
        <a:xfrm>
          <a:off x="301473" y="5043922"/>
          <a:ext cx="311031" cy="301279"/>
        </a:xfrm>
        <a:prstGeom prst="flowChartConnector">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rPr>
            <a:t>6</a:t>
          </a:r>
        </a:p>
      </xdr:txBody>
    </xdr:sp>
    <xdr:clientData/>
  </xdr:twoCellAnchor>
  <mc:AlternateContent xmlns:mc="http://schemas.openxmlformats.org/markup-compatibility/2006">
    <mc:Choice xmlns:a14="http://schemas.microsoft.com/office/drawing/2010/main" Requires="a14">
      <xdr:twoCellAnchor editAs="oneCell">
        <xdr:from>
          <xdr:col>9</xdr:col>
          <xdr:colOff>146050</xdr:colOff>
          <xdr:row>15</xdr:row>
          <xdr:rowOff>31750</xdr:rowOff>
        </xdr:from>
        <xdr:to>
          <xdr:col>11</xdr:col>
          <xdr:colOff>0</xdr:colOff>
          <xdr:row>15</xdr:row>
          <xdr:rowOff>609600</xdr:rowOff>
        </xdr:to>
        <xdr:sp macro="" textlink="">
          <xdr:nvSpPr>
            <xdr:cNvPr id="40033" name="Option Button 97" hidden="1">
              <a:extLst>
                <a:ext uri="{63B3BB69-23CF-44E3-9099-C40C66FF867C}">
                  <a14:compatExt spid="_x0000_s40033"/>
                </a:ext>
                <a:ext uri="{FF2B5EF4-FFF2-40B4-BE49-F238E27FC236}">
                  <a16:creationId xmlns:a16="http://schemas.microsoft.com/office/drawing/2014/main" id="{00000000-0008-0000-0200-00006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31750</xdr:rowOff>
        </xdr:from>
        <xdr:to>
          <xdr:col>12</xdr:col>
          <xdr:colOff>374650</xdr:colOff>
          <xdr:row>15</xdr:row>
          <xdr:rowOff>609600</xdr:rowOff>
        </xdr:to>
        <xdr:sp macro="" textlink="">
          <xdr:nvSpPr>
            <xdr:cNvPr id="40034" name="Option Button 98" hidden="1">
              <a:extLst>
                <a:ext uri="{63B3BB69-23CF-44E3-9099-C40C66FF867C}">
                  <a14:compatExt spid="_x0000_s40034"/>
                </a:ext>
                <a:ext uri="{FF2B5EF4-FFF2-40B4-BE49-F238E27FC236}">
                  <a16:creationId xmlns:a16="http://schemas.microsoft.com/office/drawing/2014/main" id="{00000000-0008-0000-0200-00006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0</xdr:col>
      <xdr:colOff>1</xdr:colOff>
      <xdr:row>0</xdr:row>
      <xdr:rowOff>18142</xdr:rowOff>
    </xdr:from>
    <xdr:to>
      <xdr:col>7</xdr:col>
      <xdr:colOff>934358</xdr:colOff>
      <xdr:row>0</xdr:row>
      <xdr:rowOff>397652</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1" y="18142"/>
          <a:ext cx="9933214" cy="379510"/>
        </a:xfrm>
        <a:prstGeom prst="rect">
          <a:avLst/>
        </a:prstGeom>
      </xdr:spPr>
    </xdr:pic>
    <xdr:clientData/>
  </xdr:twoCellAnchor>
  <xdr:twoCellAnchor editAs="absolute">
    <xdr:from>
      <xdr:col>5</xdr:col>
      <xdr:colOff>758738</xdr:colOff>
      <xdr:row>0</xdr:row>
      <xdr:rowOff>489857</xdr:rowOff>
    </xdr:from>
    <xdr:to>
      <xdr:col>7</xdr:col>
      <xdr:colOff>811741</xdr:colOff>
      <xdr:row>2</xdr:row>
      <xdr:rowOff>101885</xdr:rowOff>
    </xdr:to>
    <xdr:pic>
      <xdr:nvPicPr>
        <xdr:cNvPr id="3" name="Picture 2" descr="BOSCH_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16095" y="489857"/>
          <a:ext cx="1894503" cy="437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7</xdr:col>
      <xdr:colOff>2839357</xdr:colOff>
      <xdr:row>0</xdr:row>
      <xdr:rowOff>384304</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1" y="0"/>
          <a:ext cx="12582070" cy="384304"/>
        </a:xfrm>
        <a:prstGeom prst="rect">
          <a:avLst/>
        </a:prstGeom>
      </xdr:spPr>
    </xdr:pic>
    <xdr:clientData/>
  </xdr:twoCellAnchor>
  <xdr:twoCellAnchor editAs="absolute">
    <xdr:from>
      <xdr:col>7</xdr:col>
      <xdr:colOff>1067161</xdr:colOff>
      <xdr:row>1</xdr:row>
      <xdr:rowOff>40822</xdr:rowOff>
    </xdr:from>
    <xdr:to>
      <xdr:col>7</xdr:col>
      <xdr:colOff>2766174</xdr:colOff>
      <xdr:row>2</xdr:row>
      <xdr:rowOff>156314</xdr:rowOff>
    </xdr:to>
    <xdr:pic>
      <xdr:nvPicPr>
        <xdr:cNvPr id="5" name="Picture 4" descr="BOSCH_Log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09875" y="548822"/>
          <a:ext cx="1699013"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0</xdr:colOff>
      <xdr:row>0</xdr:row>
      <xdr:rowOff>379287</xdr:rowOff>
    </xdr:to>
    <xdr:pic>
      <xdr:nvPicPr>
        <xdr:cNvPr id="2" name="Picture 3">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5330714" cy="379287"/>
        </a:xfrm>
        <a:prstGeom prst="rect">
          <a:avLst/>
        </a:prstGeom>
      </xdr:spPr>
    </xdr:pic>
    <xdr:clientData/>
  </xdr:twoCellAnchor>
  <xdr:twoCellAnchor editAs="absolute">
    <xdr:from>
      <xdr:col>7</xdr:col>
      <xdr:colOff>1001392</xdr:colOff>
      <xdr:row>1</xdr:row>
      <xdr:rowOff>144991</xdr:rowOff>
    </xdr:from>
    <xdr:to>
      <xdr:col>8</xdr:col>
      <xdr:colOff>1210726</xdr:colOff>
      <xdr:row>2</xdr:row>
      <xdr:rowOff>263658</xdr:rowOff>
    </xdr:to>
    <xdr:pic>
      <xdr:nvPicPr>
        <xdr:cNvPr id="3" name="Picture 4" descr="BOSCH_Logo">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6074" y="649816"/>
          <a:ext cx="1848541" cy="43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9525</xdr:colOff>
      <xdr:row>0</xdr:row>
      <xdr:rowOff>15877</xdr:rowOff>
    </xdr:from>
    <xdr:to>
      <xdr:col>8</xdr:col>
      <xdr:colOff>1260928</xdr:colOff>
      <xdr:row>0</xdr:row>
      <xdr:rowOff>342823</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9525" y="15877"/>
          <a:ext cx="10830832" cy="326946"/>
        </a:xfrm>
        <a:prstGeom prst="rect">
          <a:avLst/>
        </a:prstGeom>
      </xdr:spPr>
    </xdr:pic>
    <xdr:clientData/>
  </xdr:twoCellAnchor>
  <xdr:twoCellAnchor editAs="absolute">
    <xdr:from>
      <xdr:col>6</xdr:col>
      <xdr:colOff>1079010</xdr:colOff>
      <xdr:row>0</xdr:row>
      <xdr:rowOff>474663</xdr:rowOff>
    </xdr:from>
    <xdr:to>
      <xdr:col>8</xdr:col>
      <xdr:colOff>1155609</xdr:colOff>
      <xdr:row>2</xdr:row>
      <xdr:rowOff>86917</xdr:rowOff>
    </xdr:to>
    <xdr:pic>
      <xdr:nvPicPr>
        <xdr:cNvPr id="3" name="Picture 2" descr="BOSCH_Logo">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80439" y="474663"/>
          <a:ext cx="1854599" cy="437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10723</xdr:colOff>
      <xdr:row>0</xdr:row>
      <xdr:rowOff>438350</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4374423" cy="438350"/>
        </a:xfrm>
        <a:prstGeom prst="rect">
          <a:avLst/>
        </a:prstGeom>
      </xdr:spPr>
    </xdr:pic>
    <xdr:clientData/>
  </xdr:twoCellAnchor>
  <xdr:twoCellAnchor editAs="absolute">
    <xdr:from>
      <xdr:col>7</xdr:col>
      <xdr:colOff>409483</xdr:colOff>
      <xdr:row>1</xdr:row>
      <xdr:rowOff>190500</xdr:rowOff>
    </xdr:from>
    <xdr:to>
      <xdr:col>7</xdr:col>
      <xdr:colOff>2253186</xdr:colOff>
      <xdr:row>2</xdr:row>
      <xdr:rowOff>305992</xdr:rowOff>
    </xdr:to>
    <xdr:pic>
      <xdr:nvPicPr>
        <xdr:cNvPr id="5" name="Picture 4" descr="BOSCH_Logo">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41826" y="698500"/>
          <a:ext cx="1843703"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755650</xdr:colOff>
      <xdr:row>0</xdr:row>
      <xdr:rowOff>440457</xdr:rowOff>
    </xdr:to>
    <xdr:pic>
      <xdr:nvPicPr>
        <xdr:cNvPr id="2" name="Picture 7">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9105900" cy="440457"/>
        </a:xfrm>
        <a:prstGeom prst="rect">
          <a:avLst/>
        </a:prstGeom>
      </xdr:spPr>
    </xdr:pic>
    <xdr:clientData/>
  </xdr:twoCellAnchor>
  <xdr:twoCellAnchor>
    <xdr:from>
      <xdr:col>1</xdr:col>
      <xdr:colOff>1627186</xdr:colOff>
      <xdr:row>8</xdr:row>
      <xdr:rowOff>47625</xdr:rowOff>
    </xdr:from>
    <xdr:to>
      <xdr:col>9</xdr:col>
      <xdr:colOff>129267</xdr:colOff>
      <xdr:row>16</xdr:row>
      <xdr:rowOff>56696</xdr:rowOff>
    </xdr:to>
    <xdr:sp macro="" textlink="">
      <xdr:nvSpPr>
        <xdr:cNvPr id="3" name="Textfeld 2">
          <a:extLst>
            <a:ext uri="{FF2B5EF4-FFF2-40B4-BE49-F238E27FC236}">
              <a16:creationId xmlns:a16="http://schemas.microsoft.com/office/drawing/2014/main" id="{00000000-0008-0000-1000-000003000000}"/>
            </a:ext>
          </a:extLst>
        </xdr:cNvPr>
        <xdr:cNvSpPr txBox="1"/>
      </xdr:nvSpPr>
      <xdr:spPr>
        <a:xfrm rot="20512384">
          <a:off x="1920874" y="1714500"/>
          <a:ext cx="5796643" cy="127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800" b="1">
              <a:solidFill>
                <a:srgbClr val="FF0000">
                  <a:alpha val="18000"/>
                </a:srgbClr>
              </a:solidFill>
            </a:rPr>
            <a:t>DRAFT V2.8</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9072</xdr:colOff>
      <xdr:row>2</xdr:row>
      <xdr:rowOff>1560</xdr:rowOff>
    </xdr:to>
    <xdr:pic>
      <xdr:nvPicPr>
        <xdr:cNvPr id="2" name="Picture 6">
          <a:extLst>
            <a:ext uri="{FF2B5EF4-FFF2-40B4-BE49-F238E27FC236}">
              <a16:creationId xmlns:a16="http://schemas.microsoft.com/office/drawing/2014/main" id="{00000000-0008-0000-0300-000002000000}"/>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3960929" cy="455131"/>
        </a:xfrm>
        <a:prstGeom prst="rect">
          <a:avLst/>
        </a:prstGeom>
      </xdr:spPr>
    </xdr:pic>
    <xdr:clientData/>
  </xdr:twoCellAnchor>
  <xdr:twoCellAnchor editAs="absolute">
    <xdr:from>
      <xdr:col>5</xdr:col>
      <xdr:colOff>1040127</xdr:colOff>
      <xdr:row>2</xdr:row>
      <xdr:rowOff>121920</xdr:rowOff>
    </xdr:from>
    <xdr:to>
      <xdr:col>6</xdr:col>
      <xdr:colOff>963007</xdr:colOff>
      <xdr:row>4</xdr:row>
      <xdr:rowOff>104606</xdr:rowOff>
    </xdr:to>
    <xdr:pic>
      <xdr:nvPicPr>
        <xdr:cNvPr id="3" name="Picture 7" descr="BOSCH_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89127" y="575491"/>
          <a:ext cx="1836951" cy="436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1315358</xdr:colOff>
      <xdr:row>110</xdr:row>
      <xdr:rowOff>120637</xdr:rowOff>
    </xdr:from>
    <xdr:to>
      <xdr:col>6</xdr:col>
      <xdr:colOff>90714</xdr:colOff>
      <xdr:row>131</xdr:row>
      <xdr:rowOff>131036</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6598558" y="21640787"/>
          <a:ext cx="6458856" cy="3344149"/>
        </a:xfrm>
        <a:prstGeom prst="rect">
          <a:avLst/>
        </a:prstGeom>
      </xdr:spPr>
    </xdr:pic>
    <xdr:clientData/>
  </xdr:twoCellAnchor>
  <xdr:twoCellAnchor editAs="oneCell">
    <xdr:from>
      <xdr:col>1</xdr:col>
      <xdr:colOff>0</xdr:colOff>
      <xdr:row>24</xdr:row>
      <xdr:rowOff>0</xdr:rowOff>
    </xdr:from>
    <xdr:to>
      <xdr:col>4</xdr:col>
      <xdr:colOff>3943791</xdr:colOff>
      <xdr:row>28</xdr:row>
      <xdr:rowOff>89859</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tretch>
          <a:fillRect/>
        </a:stretch>
      </xdr:blipFill>
      <xdr:spPr>
        <a:xfrm>
          <a:off x="641350" y="2165350"/>
          <a:ext cx="8585641" cy="978858"/>
        </a:xfrm>
        <a:prstGeom prst="rect">
          <a:avLst/>
        </a:prstGeom>
      </xdr:spPr>
    </xdr:pic>
    <xdr:clientData/>
  </xdr:twoCellAnchor>
  <xdr:twoCellAnchor editAs="oneCell">
    <xdr:from>
      <xdr:col>1</xdr:col>
      <xdr:colOff>36285</xdr:colOff>
      <xdr:row>110</xdr:row>
      <xdr:rowOff>99787</xdr:rowOff>
    </xdr:from>
    <xdr:to>
      <xdr:col>4</xdr:col>
      <xdr:colOff>950970</xdr:colOff>
      <xdr:row>131</xdr:row>
      <xdr:rowOff>112664</xdr:rowOff>
    </xdr:to>
    <xdr:pic>
      <xdr:nvPicPr>
        <xdr:cNvPr id="9" name="Grafi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5"/>
        <a:stretch>
          <a:fillRect/>
        </a:stretch>
      </xdr:blipFill>
      <xdr:spPr>
        <a:xfrm>
          <a:off x="677635" y="21619937"/>
          <a:ext cx="5556535" cy="3346627"/>
        </a:xfrm>
        <a:prstGeom prst="rect">
          <a:avLst/>
        </a:prstGeom>
      </xdr:spPr>
    </xdr:pic>
    <xdr:clientData/>
  </xdr:twoCellAnchor>
  <xdr:twoCellAnchor editAs="oneCell">
    <xdr:from>
      <xdr:col>1</xdr:col>
      <xdr:colOff>9071</xdr:colOff>
      <xdr:row>31</xdr:row>
      <xdr:rowOff>72572</xdr:rowOff>
    </xdr:from>
    <xdr:to>
      <xdr:col>4</xdr:col>
      <xdr:colOff>4651398</xdr:colOff>
      <xdr:row>42</xdr:row>
      <xdr:rowOff>213308</xdr:rowOff>
    </xdr:to>
    <xdr:pic>
      <xdr:nvPicPr>
        <xdr:cNvPr id="15" name="Grafik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6"/>
        <a:stretch>
          <a:fillRect/>
        </a:stretch>
      </xdr:blipFill>
      <xdr:spPr>
        <a:xfrm>
          <a:off x="653142" y="10051143"/>
          <a:ext cx="9277827" cy="2508379"/>
        </a:xfrm>
        <a:prstGeom prst="rect">
          <a:avLst/>
        </a:prstGeom>
      </xdr:spPr>
    </xdr:pic>
    <xdr:clientData/>
  </xdr:twoCellAnchor>
  <xdr:twoCellAnchor editAs="oneCell">
    <xdr:from>
      <xdr:col>1</xdr:col>
      <xdr:colOff>18144</xdr:colOff>
      <xdr:row>46</xdr:row>
      <xdr:rowOff>9071</xdr:rowOff>
    </xdr:from>
    <xdr:to>
      <xdr:col>4</xdr:col>
      <xdr:colOff>4679522</xdr:colOff>
      <xdr:row>54</xdr:row>
      <xdr:rowOff>55431</xdr:rowOff>
    </xdr:to>
    <xdr:pic>
      <xdr:nvPicPr>
        <xdr:cNvPr id="16" name="Grafik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7"/>
        <a:stretch>
          <a:fillRect/>
        </a:stretch>
      </xdr:blipFill>
      <xdr:spPr>
        <a:xfrm>
          <a:off x="662215" y="13153571"/>
          <a:ext cx="9296878" cy="1860646"/>
        </a:xfrm>
        <a:prstGeom prst="rect">
          <a:avLst/>
        </a:prstGeom>
      </xdr:spPr>
    </xdr:pic>
    <xdr:clientData/>
  </xdr:twoCellAnchor>
  <xdr:twoCellAnchor editAs="oneCell">
    <xdr:from>
      <xdr:col>1</xdr:col>
      <xdr:colOff>27216</xdr:colOff>
      <xdr:row>59</xdr:row>
      <xdr:rowOff>-1</xdr:rowOff>
    </xdr:from>
    <xdr:to>
      <xdr:col>4</xdr:col>
      <xdr:colOff>4682243</xdr:colOff>
      <xdr:row>68</xdr:row>
      <xdr:rowOff>5543</xdr:rowOff>
    </xdr:to>
    <xdr:pic>
      <xdr:nvPicPr>
        <xdr:cNvPr id="17" name="Grafik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8"/>
        <a:stretch>
          <a:fillRect/>
        </a:stretch>
      </xdr:blipFill>
      <xdr:spPr>
        <a:xfrm>
          <a:off x="671287" y="16292285"/>
          <a:ext cx="9290527" cy="1955901"/>
        </a:xfrm>
        <a:prstGeom prst="rect">
          <a:avLst/>
        </a:prstGeom>
      </xdr:spPr>
    </xdr:pic>
    <xdr:clientData/>
  </xdr:twoCellAnchor>
  <xdr:twoCellAnchor editAs="oneCell">
    <xdr:from>
      <xdr:col>1</xdr:col>
      <xdr:colOff>45358</xdr:colOff>
      <xdr:row>69</xdr:row>
      <xdr:rowOff>90713</xdr:rowOff>
    </xdr:from>
    <xdr:to>
      <xdr:col>4</xdr:col>
      <xdr:colOff>4687685</xdr:colOff>
      <xdr:row>83</xdr:row>
      <xdr:rowOff>192475</xdr:rowOff>
    </xdr:to>
    <xdr:pic>
      <xdr:nvPicPr>
        <xdr:cNvPr id="18" name="Grafik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9"/>
        <a:stretch>
          <a:fillRect/>
        </a:stretch>
      </xdr:blipFill>
      <xdr:spPr>
        <a:xfrm>
          <a:off x="689429" y="18560142"/>
          <a:ext cx="9277827" cy="3149762"/>
        </a:xfrm>
        <a:prstGeom prst="rect">
          <a:avLst/>
        </a:prstGeom>
      </xdr:spPr>
    </xdr:pic>
    <xdr:clientData/>
  </xdr:twoCellAnchor>
  <xdr:twoCellAnchor editAs="oneCell">
    <xdr:from>
      <xdr:col>1</xdr:col>
      <xdr:colOff>0</xdr:colOff>
      <xdr:row>87</xdr:row>
      <xdr:rowOff>0</xdr:rowOff>
    </xdr:from>
    <xdr:to>
      <xdr:col>4</xdr:col>
      <xdr:colOff>2864235</xdr:colOff>
      <xdr:row>89</xdr:row>
      <xdr:rowOff>54454</xdr:rowOff>
    </xdr:to>
    <xdr:pic>
      <xdr:nvPicPr>
        <xdr:cNvPr id="19" name="Grafik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0"/>
        <a:stretch>
          <a:fillRect/>
        </a:stretch>
      </xdr:blipFill>
      <xdr:spPr>
        <a:xfrm>
          <a:off x="644071" y="22315714"/>
          <a:ext cx="7499735" cy="508026"/>
        </a:xfrm>
        <a:prstGeom prst="rect">
          <a:avLst/>
        </a:prstGeom>
      </xdr:spPr>
    </xdr:pic>
    <xdr:clientData/>
  </xdr:twoCellAnchor>
  <xdr:twoCellAnchor editAs="oneCell">
    <xdr:from>
      <xdr:col>1</xdr:col>
      <xdr:colOff>18143</xdr:colOff>
      <xdr:row>96</xdr:row>
      <xdr:rowOff>99786</xdr:rowOff>
    </xdr:from>
    <xdr:to>
      <xdr:col>4</xdr:col>
      <xdr:colOff>4660470</xdr:colOff>
      <xdr:row>102</xdr:row>
      <xdr:rowOff>34538</xdr:rowOff>
    </xdr:to>
    <xdr:pic>
      <xdr:nvPicPr>
        <xdr:cNvPr id="20" name="Grafik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1"/>
        <a:stretch>
          <a:fillRect/>
        </a:stretch>
      </xdr:blipFill>
      <xdr:spPr>
        <a:xfrm>
          <a:off x="662214" y="24365857"/>
          <a:ext cx="9277827" cy="1295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6</xdr:col>
      <xdr:colOff>10584</xdr:colOff>
      <xdr:row>0</xdr:row>
      <xdr:rowOff>440457</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1" y="0"/>
          <a:ext cx="15515166" cy="440457"/>
        </a:xfrm>
        <a:prstGeom prst="rect">
          <a:avLst/>
        </a:prstGeom>
      </xdr:spPr>
    </xdr:pic>
    <xdr:clientData/>
  </xdr:twoCellAnchor>
  <xdr:twoCellAnchor editAs="absolute">
    <xdr:from>
      <xdr:col>5</xdr:col>
      <xdr:colOff>652313</xdr:colOff>
      <xdr:row>0</xdr:row>
      <xdr:rowOff>444508</xdr:rowOff>
    </xdr:from>
    <xdr:to>
      <xdr:col>5</xdr:col>
      <xdr:colOff>2648025</xdr:colOff>
      <xdr:row>2</xdr:row>
      <xdr:rowOff>116417</xdr:rowOff>
    </xdr:to>
    <xdr:pic>
      <xdr:nvPicPr>
        <xdr:cNvPr id="9" name="Picture 8" descr="BOSCH_Logo">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52313" y="444508"/>
          <a:ext cx="1995712" cy="497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127000</xdr:colOff>
          <xdr:row>35</xdr:row>
          <xdr:rowOff>69850</xdr:rowOff>
        </xdr:from>
        <xdr:to>
          <xdr:col>3</xdr:col>
          <xdr:colOff>419100</xdr:colOff>
          <xdr:row>35</xdr:row>
          <xdr:rowOff>355600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4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33</xdr:row>
          <xdr:rowOff>69850</xdr:rowOff>
        </xdr:from>
        <xdr:to>
          <xdr:col>3</xdr:col>
          <xdr:colOff>419100</xdr:colOff>
          <xdr:row>33</xdr:row>
          <xdr:rowOff>355600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4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36</xdr:row>
          <xdr:rowOff>69850</xdr:rowOff>
        </xdr:from>
        <xdr:to>
          <xdr:col>3</xdr:col>
          <xdr:colOff>419100</xdr:colOff>
          <xdr:row>36</xdr:row>
          <xdr:rowOff>355600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4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37</xdr:row>
          <xdr:rowOff>69850</xdr:rowOff>
        </xdr:from>
        <xdr:to>
          <xdr:col>3</xdr:col>
          <xdr:colOff>419100</xdr:colOff>
          <xdr:row>37</xdr:row>
          <xdr:rowOff>355600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4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38</xdr:row>
          <xdr:rowOff>69850</xdr:rowOff>
        </xdr:from>
        <xdr:to>
          <xdr:col>3</xdr:col>
          <xdr:colOff>419100</xdr:colOff>
          <xdr:row>38</xdr:row>
          <xdr:rowOff>355600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4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36</xdr:row>
          <xdr:rowOff>69850</xdr:rowOff>
        </xdr:from>
        <xdr:to>
          <xdr:col>3</xdr:col>
          <xdr:colOff>419100</xdr:colOff>
          <xdr:row>36</xdr:row>
          <xdr:rowOff>355600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37</xdr:row>
          <xdr:rowOff>69850</xdr:rowOff>
        </xdr:from>
        <xdr:to>
          <xdr:col>3</xdr:col>
          <xdr:colOff>419100</xdr:colOff>
          <xdr:row>37</xdr:row>
          <xdr:rowOff>355600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4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38</xdr:row>
          <xdr:rowOff>69850</xdr:rowOff>
        </xdr:from>
        <xdr:to>
          <xdr:col>3</xdr:col>
          <xdr:colOff>419100</xdr:colOff>
          <xdr:row>38</xdr:row>
          <xdr:rowOff>355600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33</xdr:row>
          <xdr:rowOff>69850</xdr:rowOff>
        </xdr:from>
        <xdr:to>
          <xdr:col>3</xdr:col>
          <xdr:colOff>419100</xdr:colOff>
          <xdr:row>33</xdr:row>
          <xdr:rowOff>355600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4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19</xdr:row>
          <xdr:rowOff>165100</xdr:rowOff>
        </xdr:from>
        <xdr:to>
          <xdr:col>0</xdr:col>
          <xdr:colOff>374650</xdr:colOff>
          <xdr:row>21</xdr:row>
          <xdr:rowOff>50800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4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203200</xdr:rowOff>
        </xdr:from>
        <xdr:to>
          <xdr:col>0</xdr:col>
          <xdr:colOff>374650</xdr:colOff>
          <xdr:row>22</xdr:row>
          <xdr:rowOff>50800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4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21</xdr:row>
          <xdr:rowOff>184150</xdr:rowOff>
        </xdr:from>
        <xdr:to>
          <xdr:col>0</xdr:col>
          <xdr:colOff>374650</xdr:colOff>
          <xdr:row>23</xdr:row>
          <xdr:rowOff>31750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4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22</xdr:row>
          <xdr:rowOff>184150</xdr:rowOff>
        </xdr:from>
        <xdr:to>
          <xdr:col>0</xdr:col>
          <xdr:colOff>374650</xdr:colOff>
          <xdr:row>24</xdr:row>
          <xdr:rowOff>31750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4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23</xdr:row>
          <xdr:rowOff>184150</xdr:rowOff>
        </xdr:from>
        <xdr:to>
          <xdr:col>0</xdr:col>
          <xdr:colOff>374650</xdr:colOff>
          <xdr:row>25</xdr:row>
          <xdr:rowOff>31750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4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24</xdr:row>
          <xdr:rowOff>184150</xdr:rowOff>
        </xdr:from>
        <xdr:to>
          <xdr:col>0</xdr:col>
          <xdr:colOff>374650</xdr:colOff>
          <xdr:row>26</xdr:row>
          <xdr:rowOff>31750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4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25</xdr:row>
          <xdr:rowOff>184150</xdr:rowOff>
        </xdr:from>
        <xdr:to>
          <xdr:col>0</xdr:col>
          <xdr:colOff>374650</xdr:colOff>
          <xdr:row>27</xdr:row>
          <xdr:rowOff>31750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4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184150</xdr:rowOff>
        </xdr:from>
        <xdr:to>
          <xdr:col>0</xdr:col>
          <xdr:colOff>374650</xdr:colOff>
          <xdr:row>28</xdr:row>
          <xdr:rowOff>31750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4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27</xdr:row>
          <xdr:rowOff>222250</xdr:rowOff>
        </xdr:from>
        <xdr:to>
          <xdr:col>0</xdr:col>
          <xdr:colOff>374650</xdr:colOff>
          <xdr:row>29</xdr:row>
          <xdr:rowOff>69850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4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34</xdr:row>
          <xdr:rowOff>69850</xdr:rowOff>
        </xdr:from>
        <xdr:to>
          <xdr:col>3</xdr:col>
          <xdr:colOff>419100</xdr:colOff>
          <xdr:row>34</xdr:row>
          <xdr:rowOff>355600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4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34</xdr:row>
          <xdr:rowOff>69850</xdr:rowOff>
        </xdr:from>
        <xdr:to>
          <xdr:col>3</xdr:col>
          <xdr:colOff>419100</xdr:colOff>
          <xdr:row>34</xdr:row>
          <xdr:rowOff>355600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4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34</xdr:row>
          <xdr:rowOff>69850</xdr:rowOff>
        </xdr:from>
        <xdr:to>
          <xdr:col>3</xdr:col>
          <xdr:colOff>419100</xdr:colOff>
          <xdr:row>34</xdr:row>
          <xdr:rowOff>355600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4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34</xdr:row>
          <xdr:rowOff>69850</xdr:rowOff>
        </xdr:from>
        <xdr:to>
          <xdr:col>3</xdr:col>
          <xdr:colOff>419100</xdr:colOff>
          <xdr:row>34</xdr:row>
          <xdr:rowOff>355600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4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0</xdr:rowOff>
        </xdr:from>
        <xdr:to>
          <xdr:col>3</xdr:col>
          <xdr:colOff>355600</xdr:colOff>
          <xdr:row>15</xdr:row>
          <xdr:rowOff>19050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4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247650</xdr:rowOff>
        </xdr:from>
        <xdr:to>
          <xdr:col>3</xdr:col>
          <xdr:colOff>355600</xdr:colOff>
          <xdr:row>15</xdr:row>
          <xdr:rowOff>266700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4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468</xdr:colOff>
      <xdr:row>0</xdr:row>
      <xdr:rowOff>439469</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4400000" cy="439469"/>
        </a:xfrm>
        <a:prstGeom prst="rect">
          <a:avLst/>
        </a:prstGeom>
      </xdr:spPr>
    </xdr:pic>
    <xdr:clientData/>
  </xdr:twoCellAnchor>
  <xdr:twoCellAnchor editAs="absolute">
    <xdr:from>
      <xdr:col>6</xdr:col>
      <xdr:colOff>312672</xdr:colOff>
      <xdr:row>1</xdr:row>
      <xdr:rowOff>190500</xdr:rowOff>
    </xdr:from>
    <xdr:to>
      <xdr:col>6</xdr:col>
      <xdr:colOff>2165900</xdr:colOff>
      <xdr:row>2</xdr:row>
      <xdr:rowOff>305992</xdr:rowOff>
    </xdr:to>
    <xdr:pic>
      <xdr:nvPicPr>
        <xdr:cNvPr id="5" name="Picture 4" descr="BOSCH_Logo">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51529" y="693964"/>
          <a:ext cx="1853228" cy="42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6365</xdr:colOff>
      <xdr:row>0</xdr:row>
      <xdr:rowOff>438350</xdr:rowOff>
    </xdr:to>
    <xdr:pic>
      <xdr:nvPicPr>
        <xdr:cNvPr id="4" name="Picture 3">
          <a:extLst>
            <a:ext uri="{FF2B5EF4-FFF2-40B4-BE49-F238E27FC236}">
              <a16:creationId xmlns:a16="http://schemas.microsoft.com/office/drawing/2014/main" id="{00000000-0008-0000-0600-000004000000}"/>
            </a:ext>
          </a:extLst>
        </xdr:cNvPr>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4400000" cy="438350"/>
        </a:xfrm>
        <a:prstGeom prst="rect">
          <a:avLst/>
        </a:prstGeom>
      </xdr:spPr>
    </xdr:pic>
    <xdr:clientData/>
  </xdr:twoCellAnchor>
  <xdr:twoCellAnchor editAs="absolute">
    <xdr:from>
      <xdr:col>6</xdr:col>
      <xdr:colOff>329252</xdr:colOff>
      <xdr:row>1</xdr:row>
      <xdr:rowOff>163286</xdr:rowOff>
    </xdr:from>
    <xdr:to>
      <xdr:col>6</xdr:col>
      <xdr:colOff>2169780</xdr:colOff>
      <xdr:row>2</xdr:row>
      <xdr:rowOff>278778</xdr:rowOff>
    </xdr:to>
    <xdr:pic>
      <xdr:nvPicPr>
        <xdr:cNvPr id="5" name="Picture 4" descr="BOSCH_Logo">
          <a:extLst>
            <a:ext uri="{FF2B5EF4-FFF2-40B4-BE49-F238E27FC236}">
              <a16:creationId xmlns:a16="http://schemas.microsoft.com/office/drawing/2014/main" id="{00000000-0008-0000-0600-000005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81716" y="666750"/>
          <a:ext cx="1840528" cy="42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9</xdr:col>
      <xdr:colOff>1687286</xdr:colOff>
      <xdr:row>0</xdr:row>
      <xdr:rowOff>438350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1" y="0"/>
          <a:ext cx="13770428" cy="438350"/>
        </a:xfrm>
        <a:prstGeom prst="rect">
          <a:avLst/>
        </a:prstGeom>
      </xdr:spPr>
    </xdr:pic>
    <xdr:clientData/>
  </xdr:twoCellAnchor>
  <xdr:twoCellAnchor editAs="absolute">
    <xdr:from>
      <xdr:col>8</xdr:col>
      <xdr:colOff>861238</xdr:colOff>
      <xdr:row>1</xdr:row>
      <xdr:rowOff>190500</xdr:rowOff>
    </xdr:from>
    <xdr:to>
      <xdr:col>9</xdr:col>
      <xdr:colOff>1438570</xdr:colOff>
      <xdr:row>2</xdr:row>
      <xdr:rowOff>305992</xdr:rowOff>
    </xdr:to>
    <xdr:pic>
      <xdr:nvPicPr>
        <xdr:cNvPr id="5" name="Picture 4" descr="BOSCH_Logo">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74381" y="698500"/>
          <a:ext cx="1847332"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xdr:colOff>
      <xdr:row>0</xdr:row>
      <xdr:rowOff>0</xdr:rowOff>
    </xdr:from>
    <xdr:to>
      <xdr:col>7</xdr:col>
      <xdr:colOff>1</xdr:colOff>
      <xdr:row>0</xdr:row>
      <xdr:rowOff>438350</xdr:rowOff>
    </xdr:to>
    <xdr:pic>
      <xdr:nvPicPr>
        <xdr:cNvPr id="2" name="Picture 3">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2" y="0"/>
          <a:ext cx="9675812" cy="438350"/>
        </a:xfrm>
        <a:prstGeom prst="rect">
          <a:avLst/>
        </a:prstGeom>
      </xdr:spPr>
    </xdr:pic>
    <xdr:clientData/>
  </xdr:twoCellAnchor>
  <xdr:twoCellAnchor editAs="absolute">
    <xdr:from>
      <xdr:col>5</xdr:col>
      <xdr:colOff>1552932</xdr:colOff>
      <xdr:row>1</xdr:row>
      <xdr:rowOff>190500</xdr:rowOff>
    </xdr:from>
    <xdr:to>
      <xdr:col>6</xdr:col>
      <xdr:colOff>1508872</xdr:colOff>
      <xdr:row>2</xdr:row>
      <xdr:rowOff>305992</xdr:rowOff>
    </xdr:to>
    <xdr:pic>
      <xdr:nvPicPr>
        <xdr:cNvPr id="3" name="Picture 4" descr="BOSCH_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99745" y="690563"/>
          <a:ext cx="1845065" cy="425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0</xdr:colOff>
      <xdr:row>0</xdr:row>
      <xdr:rowOff>438350</xdr:rowOff>
    </xdr:to>
    <xdr:pic>
      <xdr:nvPicPr>
        <xdr:cNvPr id="2" name="Picture 3">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3062857" cy="438350"/>
        </a:xfrm>
        <a:prstGeom prst="rect">
          <a:avLst/>
        </a:prstGeom>
      </xdr:spPr>
    </xdr:pic>
    <xdr:clientData/>
  </xdr:twoCellAnchor>
  <xdr:twoCellAnchor editAs="absolute">
    <xdr:from>
      <xdr:col>6</xdr:col>
      <xdr:colOff>772338</xdr:colOff>
      <xdr:row>1</xdr:row>
      <xdr:rowOff>190500</xdr:rowOff>
    </xdr:from>
    <xdr:to>
      <xdr:col>6</xdr:col>
      <xdr:colOff>2616041</xdr:colOff>
      <xdr:row>2</xdr:row>
      <xdr:rowOff>305992</xdr:rowOff>
    </xdr:to>
    <xdr:pic>
      <xdr:nvPicPr>
        <xdr:cNvPr id="3" name="Picture 4" descr="BOSCH_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95409" y="698500"/>
          <a:ext cx="1843703"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1768929</xdr:colOff>
      <xdr:row>0</xdr:row>
      <xdr:rowOff>462642</xdr:rowOff>
    </xdr:to>
    <xdr:pic>
      <xdr:nvPicPr>
        <xdr:cNvPr id="2" name="Picture 3">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6422" b="46610"/>
        <a:stretch/>
      </xdr:blipFill>
      <xdr:spPr>
        <a:xfrm>
          <a:off x="0" y="0"/>
          <a:ext cx="13706929" cy="462642"/>
        </a:xfrm>
        <a:prstGeom prst="rect">
          <a:avLst/>
        </a:prstGeom>
      </xdr:spPr>
    </xdr:pic>
    <xdr:clientData/>
  </xdr:twoCellAnchor>
  <xdr:twoCellAnchor editAs="absolute">
    <xdr:from>
      <xdr:col>8</xdr:col>
      <xdr:colOff>1345496</xdr:colOff>
      <xdr:row>1</xdr:row>
      <xdr:rowOff>108857</xdr:rowOff>
    </xdr:from>
    <xdr:to>
      <xdr:col>9</xdr:col>
      <xdr:colOff>1602607</xdr:colOff>
      <xdr:row>2</xdr:row>
      <xdr:rowOff>224349</xdr:rowOff>
    </xdr:to>
    <xdr:pic>
      <xdr:nvPicPr>
        <xdr:cNvPr id="3" name="Picture 4" descr="BOSCH_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20187" y="616857"/>
          <a:ext cx="1835539" cy="432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aine.gov/dep/spills/topics/pfas/PFAS-products/index.html" TargetMode="External"/><Relationship Id="rId2" Type="http://schemas.openxmlformats.org/officeDocument/2006/relationships/hyperlink" Target="https://comptox.epa.gov/dashboard/chemical-lists/PFAS8a7v3" TargetMode="External"/><Relationship Id="rId1" Type="http://schemas.openxmlformats.org/officeDocument/2006/relationships/hyperlink" Target="https://www.epa.gov/assessing-and-managing-chemicals-under-tsca/tsca-section-8a7-reporting-and-recordkeeping" TargetMode="External"/><Relationship Id="rId6" Type="http://schemas.openxmlformats.org/officeDocument/2006/relationships/drawing" Target="../drawings/drawing8.xml"/><Relationship Id="rId5" Type="http://schemas.openxmlformats.org/officeDocument/2006/relationships/printerSettings" Target="../printerSettings/printerSettings10.bin"/><Relationship Id="rId4" Type="http://schemas.openxmlformats.org/officeDocument/2006/relationships/hyperlink" Target="https://www.mainelegislature.org/legis/bills/getPDF.asp?paper=SP0610&amp;item=3&amp;snum=13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nvironment/waste/rohs_eee/index_en.htm" TargetMode="External"/><Relationship Id="rId7" Type="http://schemas.openxmlformats.org/officeDocument/2006/relationships/drawing" Target="../drawings/drawing9.xml"/><Relationship Id="rId2" Type="http://schemas.openxmlformats.org/officeDocument/2006/relationships/hyperlink" Target="https://eur-lex.europa.eu/legal-content/EN/TXT/?uri=OJ:JOL_2015_137_R_0003" TargetMode="External"/><Relationship Id="rId1" Type="http://schemas.openxmlformats.org/officeDocument/2006/relationships/hyperlink" Target="https://eur-lex.europa.eu/legal-content/EN/TXT/?uri=CELEX%3A32011L0065" TargetMode="External"/><Relationship Id="rId6" Type="http://schemas.openxmlformats.org/officeDocument/2006/relationships/printerSettings" Target="../printerSettings/printerSettings11.bin"/><Relationship Id="rId5" Type="http://schemas.openxmlformats.org/officeDocument/2006/relationships/hyperlink" Target="https://rohs.biois.eu/RoHS_Pack-23_Report_Final_20221220.pdf" TargetMode="External"/><Relationship Id="rId4" Type="http://schemas.openxmlformats.org/officeDocument/2006/relationships/hyperlink" Target="https://rohs.exemptions.oeko.info/index.php?id=127,%2017.02.2022"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s://eur-lex.europa.eu/eli/reg/2023/1542/oj"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ec.europa.eu/environment/waste/packaging/" TargetMode="External"/><Relationship Id="rId2" Type="http://schemas.openxmlformats.org/officeDocument/2006/relationships/hyperlink" Target="https://eur-lex.europa.eu/legal-content/EN/ALL/?uri=CELEX%3A32004L0012" TargetMode="External"/><Relationship Id="rId1" Type="http://schemas.openxmlformats.org/officeDocument/2006/relationships/hyperlink" Target="https://eur-lex.europa.eu/legal-content/EN/TXT/?uri=celex:31994L0062" TargetMode="External"/><Relationship Id="rId5" Type="http://schemas.openxmlformats.org/officeDocument/2006/relationships/drawing" Target="../drawings/drawing11.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federalregister.gov/documents/2020/07/27/2020-13738/long-chain-perfluoroalkyl-carboxylate-and-perfluoroalkyl-sulfonate-chemical-substances-significant" TargetMode="External"/><Relationship Id="rId1" Type="http://schemas.openxmlformats.org/officeDocument/2006/relationships/hyperlink" Target="https://www.epa.gov/assessing-and-managing-chemicals-under-tsca/persistent-bioaccumulative-and-toxic-pbt-chemicals" TargetMode="External"/><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legifrance.gouv.fr/loda/id/JORFTEXT000045733481/?isSuggest=true" TargetMode="External"/><Relationship Id="rId1" Type="http://schemas.openxmlformats.org/officeDocument/2006/relationships/hyperlink" Target="https://www.legifrance.gouv.fr/loda/article_lc/LEGIARTI000041554620?init=true&amp;page=1&amp;query=2020-105&amp;searchField=ALL&amp;tab_selection=all" TargetMode="External"/><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hyperlink" Target="https://oehha.ca.gov/proposition-65/proposition-65-lis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3.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cha.europa.eu/substances-restricted-under-reach" TargetMode="External"/><Relationship Id="rId1" Type="http://schemas.openxmlformats.org/officeDocument/2006/relationships/hyperlink" Target="https://echa.europa.eu/regulations/reach/understanding-reach" TargetMode="Externa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cha.europa.eu/regulations/reach/understanding-reach" TargetMode="External"/><Relationship Id="rId1" Type="http://schemas.openxmlformats.org/officeDocument/2006/relationships/hyperlink" Target="https://echa.europa.eu/candidate-list-table"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ur-lex.europa.eu/legal-content/EN/TXT/?uri=CELEX%3A02019R1021-20230828" TargetMode="External"/><Relationship Id="rId1" Type="http://schemas.openxmlformats.org/officeDocument/2006/relationships/hyperlink" Target="https://www.pops.int/TheConvention/ThePOPs/AllPOPs/tabid/2509/Default.aspx"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9" tint="0.59999389629810485"/>
  </sheetPr>
  <dimension ref="A2:K368"/>
  <sheetViews>
    <sheetView showGridLines="0" workbookViewId="0"/>
  </sheetViews>
  <sheetFormatPr baseColWidth="10" defaultColWidth="8.54296875" defaultRowHeight="12.5" x14ac:dyDescent="0.25"/>
  <cols>
    <col min="1" max="1" width="12.1796875" style="303" customWidth="1"/>
    <col min="2" max="2" width="61.453125" style="303" customWidth="1"/>
    <col min="3" max="3" width="48.54296875" style="306" customWidth="1"/>
    <col min="4" max="4" width="50" style="306" customWidth="1"/>
    <col min="5" max="7" width="48.54296875" style="306" customWidth="1"/>
    <col min="8" max="8" width="48.54296875" style="306" hidden="1" customWidth="1"/>
    <col min="9" max="16384" width="8.54296875" style="306"/>
  </cols>
  <sheetData>
    <row r="2" spans="1:11" ht="13" x14ac:dyDescent="0.25">
      <c r="A2" s="620" t="s">
        <v>130</v>
      </c>
      <c r="B2" s="620" t="str">
        <f>Cover_Sheet!F5</f>
        <v>English</v>
      </c>
      <c r="C2" s="621"/>
      <c r="D2" s="622"/>
    </row>
    <row r="4" spans="1:11" s="624" customFormat="1" ht="15.5" x14ac:dyDescent="0.25">
      <c r="A4" s="300"/>
      <c r="B4" s="623" t="s">
        <v>129</v>
      </c>
      <c r="C4" s="300" t="str">
        <f>Data!$B$2</f>
        <v>Deutsch</v>
      </c>
      <c r="D4" s="300" t="str">
        <f>Data!$B$3</f>
        <v>English</v>
      </c>
      <c r="E4" s="300" t="str">
        <f>Data!$B$4</f>
        <v>Español</v>
      </c>
      <c r="F4" s="300" t="str">
        <f>Data!$B$5</f>
        <v>Português</v>
      </c>
      <c r="G4" s="300" t="str">
        <f>Data!$B$6</f>
        <v>中国</v>
      </c>
      <c r="H4" s="300"/>
    </row>
    <row r="5" spans="1:11" ht="25" x14ac:dyDescent="0.25">
      <c r="A5" s="303" t="s">
        <v>133</v>
      </c>
      <c r="B5" s="303" t="str">
        <f>IF($B$2=$C$4,$C5,IF($B$2=$D$4,$D5,IF($B$2=$E$4,$E5,IF($B$2=$F$4,$F5,IF($B$2=$G$4,$G5,IF($B$2=#REF!,#REF!,$D5))))))</f>
        <v>Declaration &amp; Confirmation of Regulated Substances</v>
      </c>
      <c r="C5" s="625" t="s">
        <v>132</v>
      </c>
      <c r="D5" s="303" t="s">
        <v>131</v>
      </c>
      <c r="E5" s="303" t="s">
        <v>877</v>
      </c>
      <c r="F5" s="303" t="s">
        <v>442</v>
      </c>
      <c r="G5" s="303" t="s">
        <v>581</v>
      </c>
      <c r="H5" s="303" t="s">
        <v>732</v>
      </c>
    </row>
    <row r="6" spans="1:11" x14ac:dyDescent="0.25">
      <c r="A6" s="303" t="s">
        <v>133</v>
      </c>
      <c r="B6" s="303" t="str">
        <f>IF($B$2=$C$4,$C6,IF($B$2=$D$4,$D6,IF($B$2=$E$4,$E6,IF($B$2=$F$4,$F6,IF($B$2=$G$4,$G6,IF($B$2=#REF!,#REF!,$D6))))))</f>
        <v>Language</v>
      </c>
      <c r="C6" s="303" t="s">
        <v>53</v>
      </c>
      <c r="D6" s="303" t="s">
        <v>52</v>
      </c>
      <c r="E6" s="303" t="s">
        <v>200</v>
      </c>
      <c r="F6" s="303" t="s">
        <v>443</v>
      </c>
      <c r="G6" s="303" t="s">
        <v>582</v>
      </c>
      <c r="H6" s="303" t="s">
        <v>733</v>
      </c>
    </row>
    <row r="7" spans="1:11" x14ac:dyDescent="0.25">
      <c r="A7" s="303" t="s">
        <v>133</v>
      </c>
      <c r="B7" s="303" t="str">
        <f>IF($B$2=$C$4,$C7,IF($B$2=$D$4,$D7,IF($B$2=$E$4,$E7,IF($B$2=$F$4,$F7,IF($B$2=$G$4,$G7,IF($B$2=#REF!,#REF!,$D7))))))</f>
        <v>To be filled by Bosch</v>
      </c>
      <c r="C7" s="303" t="s">
        <v>134</v>
      </c>
      <c r="D7" s="303" t="s">
        <v>5</v>
      </c>
      <c r="E7" s="303" t="s">
        <v>1345</v>
      </c>
      <c r="F7" s="303" t="s">
        <v>444</v>
      </c>
      <c r="G7" s="303" t="s">
        <v>583</v>
      </c>
      <c r="H7" s="303" t="s">
        <v>734</v>
      </c>
    </row>
    <row r="8" spans="1:11" x14ac:dyDescent="0.25">
      <c r="A8" s="303" t="s">
        <v>133</v>
      </c>
      <c r="B8" s="303" t="str">
        <f>IF($B$2=$C$4,$C8,IF($B$2=$D$4,$D8,IF($B$2=$E$4,$E8,IF($B$2=$F$4,$F8,IF($B$2=$G$4,$G8,IF($B$2=#REF!,#REF!,$D8))))))</f>
        <v xml:space="preserve">Bosch supplier company name: </v>
      </c>
      <c r="C8" s="303" t="s">
        <v>135</v>
      </c>
      <c r="D8" s="303" t="s">
        <v>137</v>
      </c>
      <c r="E8" s="303" t="s">
        <v>1346</v>
      </c>
      <c r="F8" s="303" t="s">
        <v>445</v>
      </c>
      <c r="G8" s="303" t="s">
        <v>584</v>
      </c>
      <c r="H8" s="303" t="s">
        <v>735</v>
      </c>
    </row>
    <row r="9" spans="1:11" x14ac:dyDescent="0.25">
      <c r="A9" s="303" t="s">
        <v>133</v>
      </c>
      <c r="B9" s="303" t="str">
        <f>IF($B$2=$C$4,$C9,IF($B$2=$D$4,$D9,IF($B$2=$E$4,$E9,IF($B$2=$F$4,$F9,IF($B$2=$G$4,$G9,IF($B$2=#REF!,#REF!,$D9))))))</f>
        <v>Bosch supplier number (RBSNo):</v>
      </c>
      <c r="C9" s="303" t="s">
        <v>1235</v>
      </c>
      <c r="D9" s="303" t="s">
        <v>1236</v>
      </c>
      <c r="E9" s="303" t="s">
        <v>1347</v>
      </c>
      <c r="F9" s="303" t="s">
        <v>446</v>
      </c>
      <c r="G9" s="303" t="s">
        <v>585</v>
      </c>
      <c r="H9" s="303" t="s">
        <v>736</v>
      </c>
      <c r="I9" s="303"/>
      <c r="J9" s="303"/>
      <c r="K9" s="303"/>
    </row>
    <row r="10" spans="1:11" ht="25" x14ac:dyDescent="0.25">
      <c r="A10" s="303" t="s">
        <v>133</v>
      </c>
      <c r="B10" s="303" t="str">
        <f>IF($B$2=$C$4,$C10,IF($B$2=$D$4,$D10,IF($B$2=$E$4,$E10,IF($B$2=$F$4,$F10,IF($B$2=$G$4,$G10,IF($B$2=#REF!,#REF!,$D10))))))</f>
        <v xml:space="preserve">Contact person at Bosch purchasing department: </v>
      </c>
      <c r="C10" s="303" t="s">
        <v>138</v>
      </c>
      <c r="D10" s="303" t="s">
        <v>136</v>
      </c>
      <c r="E10" s="303" t="s">
        <v>201</v>
      </c>
      <c r="F10" s="303" t="s">
        <v>447</v>
      </c>
      <c r="G10" s="303" t="s">
        <v>586</v>
      </c>
      <c r="H10" s="303" t="s">
        <v>737</v>
      </c>
    </row>
    <row r="11" spans="1:11" x14ac:dyDescent="0.25">
      <c r="A11" s="303" t="s">
        <v>133</v>
      </c>
      <c r="B11" s="303" t="str">
        <f>IF($B$2=$C$4,$C11,IF($B$2=$D$4,$D11,IF($B$2=$E$4,$E11,IF($B$2=$F$4,$F11,IF($B$2=$G$4,$G11,IF($B$2=#REF!,#REF!,$D11))))))</f>
        <v xml:space="preserve">Bosch part numbers: </v>
      </c>
      <c r="C11" s="303" t="s">
        <v>140</v>
      </c>
      <c r="D11" s="303" t="s">
        <v>139</v>
      </c>
      <c r="E11" s="303" t="s">
        <v>878</v>
      </c>
      <c r="F11" s="303" t="s">
        <v>448</v>
      </c>
      <c r="G11" s="303" t="s">
        <v>587</v>
      </c>
      <c r="H11" s="303" t="s">
        <v>738</v>
      </c>
    </row>
    <row r="12" spans="1:11" x14ac:dyDescent="0.25">
      <c r="A12" s="303" t="s">
        <v>133</v>
      </c>
      <c r="B12" s="303" t="str">
        <f>IF($B$2=$C$4,$C12,IF($B$2=$D$4,$D12,IF($B$2=$E$4,$E12,IF($B$2=$F$4,$F12,IF($B$2=$G$4,$G12,IF($B$2=#REF!,#REF!,$D12))))))</f>
        <v>To be filled by Supplier</v>
      </c>
      <c r="C12" s="303" t="s">
        <v>141</v>
      </c>
      <c r="D12" s="303" t="s">
        <v>111</v>
      </c>
      <c r="E12" s="303" t="s">
        <v>1348</v>
      </c>
      <c r="F12" s="303" t="s">
        <v>449</v>
      </c>
      <c r="G12" s="303" t="s">
        <v>588</v>
      </c>
      <c r="H12" s="303" t="s">
        <v>739</v>
      </c>
    </row>
    <row r="13" spans="1:11" x14ac:dyDescent="0.25">
      <c r="A13" s="303" t="s">
        <v>133</v>
      </c>
      <c r="B13" s="303" t="str">
        <f>IF($B$2=$C$4,$C13,IF($B$2=$D$4,$D13,IF($B$2=$E$4,$E13,IF($B$2=$F$4,$F13,IF($B$2=$G$4,$G13,IF($B$2=#REF!,#REF!,$D13))))))</f>
        <v xml:space="preserve">Contact person at supplier: </v>
      </c>
      <c r="C13" s="303" t="s">
        <v>143</v>
      </c>
      <c r="D13" s="303" t="s">
        <v>142</v>
      </c>
      <c r="E13" s="303" t="s">
        <v>1349</v>
      </c>
      <c r="F13" s="303" t="s">
        <v>450</v>
      </c>
      <c r="G13" s="303" t="s">
        <v>589</v>
      </c>
      <c r="H13" s="303" t="s">
        <v>740</v>
      </c>
    </row>
    <row r="14" spans="1:11" x14ac:dyDescent="0.25">
      <c r="A14" s="303" t="s">
        <v>133</v>
      </c>
      <c r="B14" s="303" t="str">
        <f>IF($B$2=$C$4,$C14,IF($B$2=$D$4,$D14,IF($B$2=$E$4,$E14,IF($B$2=$F$4,$F14,IF($B$2=$G$4,$G14,IF($B$2=#REF!,#REF!,$D14))))))</f>
        <v xml:space="preserve">Description of part / product: </v>
      </c>
      <c r="C14" s="303" t="s">
        <v>434</v>
      </c>
      <c r="D14" s="303" t="s">
        <v>435</v>
      </c>
      <c r="E14" s="303" t="s">
        <v>1350</v>
      </c>
      <c r="F14" s="303" t="s">
        <v>451</v>
      </c>
      <c r="G14" s="303" t="s">
        <v>590</v>
      </c>
      <c r="H14" s="303" t="s">
        <v>741</v>
      </c>
    </row>
    <row r="15" spans="1:11" ht="25" x14ac:dyDescent="0.25">
      <c r="A15" s="303" t="s">
        <v>133</v>
      </c>
      <c r="B15" s="303" t="str">
        <f>IF($B$2=$C$4,$C15,IF($B$2=$D$4,$D15,IF($B$2=$E$4,$E15,IF($B$2=$F$4,$F15,IF($B$2=$G$4,$G15,IF($B$2=#REF!,#REF!,$D15))))))</f>
        <v xml:space="preserve">Materials, which are part of the product or packaging: </v>
      </c>
      <c r="C15" s="303" t="s">
        <v>436</v>
      </c>
      <c r="D15" s="303" t="s">
        <v>437</v>
      </c>
      <c r="E15" s="303" t="s">
        <v>1351</v>
      </c>
      <c r="F15" s="303" t="s">
        <v>452</v>
      </c>
      <c r="G15" s="303" t="s">
        <v>591</v>
      </c>
      <c r="H15" s="303" t="s">
        <v>742</v>
      </c>
    </row>
    <row r="16" spans="1:11" x14ac:dyDescent="0.25">
      <c r="A16" s="303" t="s">
        <v>133</v>
      </c>
      <c r="B16" s="303" t="str">
        <f>IF($B$2=$C$4,$C16,IF($B$2=$D$4,$D16,IF($B$2=$E$4,$E16,IF($B$2=$F$4,$F16,IF($B$2=$G$4,$G16,IF($B$2=#REF!,#REF!,$D16))))))</f>
        <v>Tab</v>
      </c>
      <c r="C16" s="303" t="s">
        <v>144</v>
      </c>
      <c r="D16" s="303" t="s">
        <v>6</v>
      </c>
      <c r="E16" s="303" t="s">
        <v>202</v>
      </c>
      <c r="F16" s="303" t="s">
        <v>453</v>
      </c>
      <c r="G16" s="303" t="s">
        <v>592</v>
      </c>
      <c r="H16" s="303" t="s">
        <v>743</v>
      </c>
    </row>
    <row r="17" spans="1:8" x14ac:dyDescent="0.25">
      <c r="A17" s="303" t="s">
        <v>133</v>
      </c>
      <c r="B17" s="303" t="str">
        <f>IF($B$2=$C$4,$C17,IF($B$2=$D$4,$D17,IF($B$2=$E$4,$E17,IF($B$2=$F$4,$F17,IF($B$2=$G$4,$G17,IF($B$2=#REF!,#REF!,$D17))))))</f>
        <v>Reference to laws / regulations</v>
      </c>
      <c r="C17" s="303" t="s">
        <v>148</v>
      </c>
      <c r="D17" s="303" t="s">
        <v>7</v>
      </c>
      <c r="E17" s="303" t="s">
        <v>203</v>
      </c>
      <c r="F17" s="303" t="s">
        <v>454</v>
      </c>
      <c r="G17" s="303" t="s">
        <v>593</v>
      </c>
      <c r="H17" s="303" t="s">
        <v>744</v>
      </c>
    </row>
    <row r="18" spans="1:8" x14ac:dyDescent="0.25">
      <c r="A18" s="303" t="s">
        <v>133</v>
      </c>
      <c r="B18" s="303" t="str">
        <f>IF($B$2=$C$4,$C18,IF($B$2=$D$4,$D18,IF($B$2=$E$4,$E18,IF($B$2=$F$4,$F18,IF($B$2=$G$4,$G18,IF($B$2=#REF!,#REF!,$D18))))))</f>
        <v>Description of requirement</v>
      </c>
      <c r="C18" s="303" t="s">
        <v>149</v>
      </c>
      <c r="D18" s="303" t="s">
        <v>8</v>
      </c>
      <c r="E18" s="303" t="s">
        <v>1352</v>
      </c>
      <c r="F18" s="303" t="s">
        <v>455</v>
      </c>
      <c r="G18" s="303" t="s">
        <v>594</v>
      </c>
      <c r="H18" s="303" t="s">
        <v>745</v>
      </c>
    </row>
    <row r="19" spans="1:8" x14ac:dyDescent="0.25">
      <c r="A19" s="303" t="s">
        <v>133</v>
      </c>
      <c r="B19" s="303" t="str">
        <f>IF($B$2=$C$4,$C19,IF($B$2=$D$4,$D19,IF($B$2=$E$4,$E19,IF($B$2=$F$4,$F19,IF($B$2=$G$4,$G19,IF($B$2=#REF!,#REF!,$D19))))))</f>
        <v>Is the regulation applicable?</v>
      </c>
      <c r="C19" s="303" t="s">
        <v>151</v>
      </c>
      <c r="D19" s="303" t="s">
        <v>145</v>
      </c>
      <c r="E19" s="303" t="s">
        <v>204</v>
      </c>
      <c r="F19" s="303" t="s">
        <v>456</v>
      </c>
      <c r="G19" s="303" t="s">
        <v>595</v>
      </c>
      <c r="H19" s="303" t="s">
        <v>746</v>
      </c>
    </row>
    <row r="20" spans="1:8" x14ac:dyDescent="0.25">
      <c r="A20" s="303" t="s">
        <v>133</v>
      </c>
      <c r="B20" s="303" t="str">
        <f>IF($B$2=$C$4,$C20,IF($B$2=$D$4,$D20,IF($B$2=$E$4,$E20,IF($B$2=$F$4,$F20,IF($B$2=$G$4,$G20,IF($B$2=#REF!,#REF!,$D20))))))</f>
        <v>Is the regulation complied with?</v>
      </c>
      <c r="C20" s="303" t="s">
        <v>150</v>
      </c>
      <c r="D20" s="303" t="s">
        <v>146</v>
      </c>
      <c r="E20" s="303" t="s">
        <v>1353</v>
      </c>
      <c r="F20" s="303" t="s">
        <v>457</v>
      </c>
      <c r="G20" s="303" t="s">
        <v>596</v>
      </c>
      <c r="H20" s="303" t="s">
        <v>747</v>
      </c>
    </row>
    <row r="21" spans="1:8" ht="25" x14ac:dyDescent="0.25">
      <c r="A21" s="303" t="s">
        <v>133</v>
      </c>
      <c r="B21" s="303" t="str">
        <f>IF($B$2=$C$4,$C21,IF($B$2=$D$4,$D21,IF($B$2=$E$4,$E21,IF($B$2=$F$4,$F21,IF($B$2=$G$4,$G21,IF($B$2=#REF!,#REF!,$D21))))))</f>
        <v>Are any regulated substances declared?</v>
      </c>
      <c r="C21" s="401" t="s">
        <v>1134</v>
      </c>
      <c r="D21" s="303" t="s">
        <v>147</v>
      </c>
      <c r="E21" s="303" t="s">
        <v>1354</v>
      </c>
      <c r="F21" s="303" t="s">
        <v>458</v>
      </c>
      <c r="G21" s="303" t="s">
        <v>597</v>
      </c>
      <c r="H21" s="303" t="s">
        <v>748</v>
      </c>
    </row>
    <row r="22" spans="1:8" ht="25" x14ac:dyDescent="0.25">
      <c r="A22" s="303" t="s">
        <v>133</v>
      </c>
      <c r="B22" s="303" t="str">
        <f>IF($B$2=$C$4,$C22,IF($B$2=$D$4,$D22,IF($B$2=$E$4,$E22,IF($B$2=$F$4,$F22,IF($B$2=$G$4,$G22,IF($B$2=#REF!,#REF!,$D22))))))</f>
        <v>Is a test report / SDS required?</v>
      </c>
      <c r="C22" s="303" t="s">
        <v>1138</v>
      </c>
      <c r="D22" s="303" t="s">
        <v>1140</v>
      </c>
      <c r="E22" s="303" t="s">
        <v>1355</v>
      </c>
      <c r="F22" s="303" t="s">
        <v>964</v>
      </c>
      <c r="G22" s="303" t="s">
        <v>971</v>
      </c>
      <c r="H22" s="303" t="s">
        <v>981</v>
      </c>
    </row>
    <row r="23" spans="1:8" ht="25" x14ac:dyDescent="0.25">
      <c r="A23" s="303" t="s">
        <v>133</v>
      </c>
      <c r="B23" s="303" t="str">
        <f>IF($B$2=$C$4,$C23,IF($B$2=$D$4,$D23,IF($B$2=$E$4,$E23,IF($B$2=$F$4,$F23,IF($B$2=$G$4,$G23,IF($B$2=#REF!,#REF!,$D23))))))</f>
        <v>Is a test report / SDS available?</v>
      </c>
      <c r="C23" s="303" t="s">
        <v>1139</v>
      </c>
      <c r="D23" s="303" t="s">
        <v>1141</v>
      </c>
      <c r="E23" s="303" t="s">
        <v>1356</v>
      </c>
      <c r="F23" s="303" t="s">
        <v>464</v>
      </c>
      <c r="G23" s="303" t="s">
        <v>972</v>
      </c>
      <c r="H23" s="303" t="s">
        <v>982</v>
      </c>
    </row>
    <row r="24" spans="1:8" x14ac:dyDescent="0.25">
      <c r="A24" s="303" t="s">
        <v>133</v>
      </c>
      <c r="B24" s="303" t="str">
        <f>IF($B$2=$C$4,$C24,IF($B$2=$D$4,$D24,IF($B$2=$E$4,$E24,IF($B$2=$F$4,$F24,IF($B$2=$G$4,$G24,IF($B$2=#REF!,#REF!,$D24))))))</f>
        <v>Supplier</v>
      </c>
      <c r="C24" s="303" t="s">
        <v>54</v>
      </c>
      <c r="D24" s="303" t="s">
        <v>9</v>
      </c>
      <c r="E24" s="303" t="s">
        <v>55</v>
      </c>
      <c r="F24" s="303" t="s">
        <v>465</v>
      </c>
      <c r="G24" s="303" t="s">
        <v>598</v>
      </c>
      <c r="H24" s="303" t="s">
        <v>749</v>
      </c>
    </row>
    <row r="25" spans="1:8" x14ac:dyDescent="0.25">
      <c r="A25" s="303" t="s">
        <v>133</v>
      </c>
      <c r="B25" s="303" t="str">
        <f>IF($B$2=$C$4,$C25,IF($B$2=$D$4,$D25,IF($B$2=$E$4,$E25,IF($B$2=$F$4,$F25,IF($B$2=$G$4,$G25,IF($B$2=#REF!,#REF!,$D25))))))</f>
        <v>Yes</v>
      </c>
      <c r="C25" s="303" t="s">
        <v>56</v>
      </c>
      <c r="D25" s="303" t="s">
        <v>10</v>
      </c>
      <c r="E25" s="303" t="s">
        <v>57</v>
      </c>
      <c r="F25" s="303" t="s">
        <v>466</v>
      </c>
      <c r="G25" s="303" t="s">
        <v>599</v>
      </c>
      <c r="H25" s="303" t="s">
        <v>750</v>
      </c>
    </row>
    <row r="26" spans="1:8" x14ac:dyDescent="0.25">
      <c r="A26" s="303" t="s">
        <v>133</v>
      </c>
      <c r="B26" s="303" t="str">
        <f>IF($B$2=$C$4,$C26,IF($B$2=$D$4,$D26,IF($B$2=$E$4,$E26,IF($B$2=$F$4,$F26,IF($B$2=$G$4,$G26,IF($B$2=#REF!,#REF!,$D26))))))</f>
        <v>Always</v>
      </c>
      <c r="C26" s="303" t="s">
        <v>154</v>
      </c>
      <c r="D26" s="303" t="s">
        <v>162</v>
      </c>
      <c r="E26" s="303" t="s">
        <v>205</v>
      </c>
      <c r="F26" s="303" t="s">
        <v>467</v>
      </c>
      <c r="G26" s="303" t="s">
        <v>600</v>
      </c>
      <c r="H26" s="303" t="s">
        <v>751</v>
      </c>
    </row>
    <row r="27" spans="1:8" x14ac:dyDescent="0.25">
      <c r="A27" s="303" t="s">
        <v>133</v>
      </c>
      <c r="B27" s="303" t="str">
        <f>IF($B$2=$C$4,$C27,IF($B$2=$D$4,$D27,IF($B$2=$E$4,$E27,IF($B$2=$F$4,$F27,IF($B$2=$G$4,$G27,IF($B$2=#REF!,#REF!,$D27))))))</f>
        <v>No</v>
      </c>
      <c r="C27" s="303" t="s">
        <v>58</v>
      </c>
      <c r="D27" s="303" t="s">
        <v>12</v>
      </c>
      <c r="E27" s="303" t="s">
        <v>12</v>
      </c>
      <c r="F27" s="303" t="s">
        <v>468</v>
      </c>
      <c r="G27" s="303" t="s">
        <v>601</v>
      </c>
      <c r="H27" s="303" t="s">
        <v>752</v>
      </c>
    </row>
    <row r="28" spans="1:8" x14ac:dyDescent="0.25">
      <c r="A28" s="303" t="s">
        <v>133</v>
      </c>
      <c r="B28" s="303" t="str">
        <f>IF($B$2=$C$4,$C28,IF($B$2=$D$4,$D28,IF($B$2=$E$4,$E28,IF($B$2=$F$4,$F28,IF($B$2=$G$4,$G28,IF($B$2=#REF!,#REF!,$D28))))))</f>
        <v>No duty to declare</v>
      </c>
      <c r="C28" s="303" t="s">
        <v>59</v>
      </c>
      <c r="D28" s="303" t="s">
        <v>11</v>
      </c>
      <c r="E28" s="303" t="s">
        <v>1357</v>
      </c>
      <c r="F28" s="303" t="s">
        <v>469</v>
      </c>
      <c r="G28" s="303" t="s">
        <v>602</v>
      </c>
      <c r="H28" s="303" t="s">
        <v>753</v>
      </c>
    </row>
    <row r="29" spans="1:8" x14ac:dyDescent="0.25">
      <c r="A29" s="303" t="s">
        <v>133</v>
      </c>
      <c r="B29" s="303" t="str">
        <f>IF($B$2=$C$4,$C29,IF($B$2=$D$4,$D29,IF($B$2=$E$4,$E29,IF($B$2=$F$4,$F29,IF($B$2=$G$4,$G29,IF($B$2=#REF!,#REF!,$D29))))))</f>
        <v>Yes, in tab declared</v>
      </c>
      <c r="C29" s="303" t="s">
        <v>153</v>
      </c>
      <c r="D29" s="303" t="s">
        <v>114</v>
      </c>
      <c r="E29" s="303" t="s">
        <v>206</v>
      </c>
      <c r="F29" s="303" t="s">
        <v>470</v>
      </c>
      <c r="G29" s="303" t="s">
        <v>603</v>
      </c>
      <c r="H29" s="303" t="s">
        <v>754</v>
      </c>
    </row>
    <row r="30" spans="1:8" ht="137.5" x14ac:dyDescent="0.25">
      <c r="A30" s="303" t="s">
        <v>133</v>
      </c>
      <c r="B30" s="303" t="str">
        <f>IF($B$2=$C$4,$C30,IF($B$2=$D$4,$D30,IF($B$2=$E$4,$E30,IF($B$2=$F$4,$F30,IF($B$2=$G$4,$G30,IF($B$2=#REF!,#REF!,$D30))))))</f>
        <v>We declare that all the data in this supplier declaration including all tabs and enclosures is complete and true. All data reflect the current knowledge. If the status of knowledge changes the supplier will send an updated supplier declaration to the responsible Bosch purchasing authority. By signing electronically, we agree that the electronic signature on this declaration is equivalent to a handwritten signature with respect to validity, enforceability and admissibility.</v>
      </c>
      <c r="C30" s="303" t="s">
        <v>1369</v>
      </c>
      <c r="D30" s="303" t="s">
        <v>1305</v>
      </c>
      <c r="E30" s="301" t="s">
        <v>1344</v>
      </c>
      <c r="F30" s="303" t="s">
        <v>1361</v>
      </c>
      <c r="G30" s="303" t="s">
        <v>1368</v>
      </c>
      <c r="H30" s="303" t="s">
        <v>1326</v>
      </c>
    </row>
    <row r="31" spans="1:8" x14ac:dyDescent="0.25">
      <c r="A31" s="303" t="s">
        <v>133</v>
      </c>
      <c r="B31" s="303" t="str">
        <f>IF($B$2=$C$4,$C31,IF($B$2=$D$4,$D31,IF($B$2=$E$4,$E31,IF($B$2=$F$4,$F31,IF($B$2=$G$4,$G31,IF($B$2=#REF!,#REF!,$D31))))))</f>
        <v>Supplier Signature</v>
      </c>
      <c r="C31" s="303" t="s">
        <v>1167</v>
      </c>
      <c r="D31" s="303" t="s">
        <v>19</v>
      </c>
      <c r="E31" s="303" t="s">
        <v>207</v>
      </c>
      <c r="F31" s="303" t="s">
        <v>471</v>
      </c>
      <c r="G31" s="303" t="s">
        <v>604</v>
      </c>
      <c r="H31" s="303" t="s">
        <v>755</v>
      </c>
    </row>
    <row r="32" spans="1:8" x14ac:dyDescent="0.25">
      <c r="A32" s="303" t="s">
        <v>133</v>
      </c>
      <c r="B32" s="303" t="str">
        <f>IF($B$2=$C$4,$C32,IF($B$2=$D$4,$D32,IF($B$2=$E$4,$E32,IF($B$2=$F$4,$F32,IF($B$2=$G$4,$G32,IF($B$2=#REF!,#REF!,$D32))))))</f>
        <v>Place, date</v>
      </c>
      <c r="C32" s="303" t="s">
        <v>60</v>
      </c>
      <c r="D32" s="301" t="s">
        <v>20</v>
      </c>
      <c r="E32" s="301" t="s">
        <v>208</v>
      </c>
      <c r="F32" s="303" t="s">
        <v>472</v>
      </c>
      <c r="G32" s="303" t="s">
        <v>605</v>
      </c>
      <c r="H32" s="303" t="s">
        <v>756</v>
      </c>
    </row>
    <row r="33" spans="1:8" x14ac:dyDescent="0.25">
      <c r="A33" s="303" t="s">
        <v>133</v>
      </c>
      <c r="B33" s="303" t="str">
        <f>IF($B$2=$C$4,$C33,IF($B$2=$D$4,$D33,IF($B$2=$E$4,$E33,IF($B$2=$F$4,$F33,IF($B$2=$G$4,$G33,IF($B$2=#REF!,#REF!,$D33))))))</f>
        <v>Name of authorized representative</v>
      </c>
      <c r="C33" s="303" t="s">
        <v>158</v>
      </c>
      <c r="D33" s="303" t="s">
        <v>1316</v>
      </c>
      <c r="E33" s="303" t="s">
        <v>1358</v>
      </c>
      <c r="F33" s="303" t="s">
        <v>1333</v>
      </c>
      <c r="G33" s="303" t="s">
        <v>1367</v>
      </c>
      <c r="H33" s="303" t="s">
        <v>1327</v>
      </c>
    </row>
    <row r="34" spans="1:8" ht="25" x14ac:dyDescent="0.25">
      <c r="A34" s="303" t="s">
        <v>133</v>
      </c>
      <c r="B34" s="303" t="str">
        <f>IF($B$2=$C$4,$C34,IF($B$2=$D$4,$D34,IF($B$2=$E$4,$E34,IF($B$2=$F$4,$F34,IF($B$2=$G$4,$G34,IF($B$2=#REF!,#REF!,$D34))))))</f>
        <v>Legally binding signature of authorized representative</v>
      </c>
      <c r="C34" s="303" t="s">
        <v>159</v>
      </c>
      <c r="D34" s="303" t="s">
        <v>1317</v>
      </c>
      <c r="E34" s="303" t="s">
        <v>1339</v>
      </c>
      <c r="F34" s="303" t="s">
        <v>1334</v>
      </c>
      <c r="G34" s="303" t="s">
        <v>1366</v>
      </c>
      <c r="H34" s="303" t="s">
        <v>1328</v>
      </c>
    </row>
    <row r="35" spans="1:8" ht="75" x14ac:dyDescent="0.25">
      <c r="A35" s="303" t="s">
        <v>133</v>
      </c>
      <c r="B35" s="303" t="str">
        <f>IF($B$2=$C$4,$C35,IF($B$2=$D$4,$D35,IF($B$2=$E$4,$E35,IF($B$2=$F$4,$F35,IF($B$2=$G$4,$G35,IF($B$2=#REF!,#REF!,$D35))))))</f>
        <v xml:space="preserve">Please send back this Excel document as a PDF file with a legally binding signature to your contact in the Bosch purchasing department. Please remember to include all filled out worksheets and insert all attachments in the PDF file. </v>
      </c>
      <c r="C35" s="303" t="s">
        <v>1370</v>
      </c>
      <c r="D35" s="303" t="s">
        <v>1304</v>
      </c>
      <c r="E35" s="301" t="s">
        <v>1343</v>
      </c>
      <c r="F35" s="303" t="s">
        <v>1335</v>
      </c>
      <c r="G35" s="303" t="s">
        <v>1365</v>
      </c>
      <c r="H35" s="303" t="s">
        <v>1329</v>
      </c>
    </row>
    <row r="36" spans="1:8" x14ac:dyDescent="0.25">
      <c r="A36" s="303" t="s">
        <v>133</v>
      </c>
      <c r="B36" s="303" t="str">
        <f>IF($B$2=$C$4,$C36,IF($B$2=$D$4,$D36,IF($B$2=$E$4,$E36,IF($B$2=$F$4,$F36,IF($B$2=$G$4,$G36,IF($B$2=#REF!,#REF!,$D36))))))</f>
        <v>Version</v>
      </c>
      <c r="C36" s="303" t="s">
        <v>115</v>
      </c>
      <c r="D36" s="303" t="s">
        <v>115</v>
      </c>
      <c r="E36" s="301" t="s">
        <v>209</v>
      </c>
      <c r="F36" s="303" t="s">
        <v>473</v>
      </c>
      <c r="G36" s="303" t="s">
        <v>606</v>
      </c>
      <c r="H36" s="303" t="s">
        <v>757</v>
      </c>
    </row>
    <row r="37" spans="1:8" x14ac:dyDescent="0.25">
      <c r="A37" s="303" t="s">
        <v>133</v>
      </c>
      <c r="B37" s="303" t="str">
        <f>IF($B$2=$C$4,$C37,IF($B$2=$D$4,$D37,IF($B$2=$E$4,$E37,IF($B$2=$F$4,$F37,IF($B$2=$G$4,$G37,IF($B$2=#REF!,#REF!,$D37))))))</f>
        <v>Release date</v>
      </c>
      <c r="C37" s="303" t="s">
        <v>160</v>
      </c>
      <c r="D37" s="301" t="s">
        <v>165</v>
      </c>
      <c r="E37" s="301" t="s">
        <v>210</v>
      </c>
      <c r="F37" s="303" t="s">
        <v>474</v>
      </c>
      <c r="G37" s="303" t="s">
        <v>607</v>
      </c>
      <c r="H37" s="303" t="s">
        <v>758</v>
      </c>
    </row>
    <row r="38" spans="1:8" x14ac:dyDescent="0.25">
      <c r="A38" s="303" t="s">
        <v>133</v>
      </c>
      <c r="B38" s="303" t="str">
        <f>IF($B$2=$C$4,$C38,IF($B$2=$D$4,$D38,IF($B$2=$E$4,$E38,IF($B$2=$F$4,$F38,IF($B$2=$G$4,$G38,IF($B$2=#REF!,#REF!,$D38))))))</f>
        <v>Released by</v>
      </c>
      <c r="C38" s="303" t="s">
        <v>161</v>
      </c>
      <c r="D38" s="301" t="s">
        <v>116</v>
      </c>
      <c r="E38" s="301" t="s">
        <v>211</v>
      </c>
      <c r="F38" s="303" t="s">
        <v>475</v>
      </c>
      <c r="G38" s="303" t="s">
        <v>608</v>
      </c>
      <c r="H38" s="303" t="s">
        <v>759</v>
      </c>
    </row>
    <row r="39" spans="1:8" x14ac:dyDescent="0.25">
      <c r="A39" s="303" t="s">
        <v>133</v>
      </c>
      <c r="B39" s="303" t="str">
        <f>IF($B$2=$C$4,$C39,IF($B$2=$D$4,$D39,IF($B$2=$E$4,$E39,IF($B$2=$F$4,$F39,IF($B$2=$G$4,$G39,IF($B$2=#REF!,#REF!,$D39))))))</f>
        <v>Comment</v>
      </c>
      <c r="C39" s="303" t="s">
        <v>1552</v>
      </c>
      <c r="D39" s="303" t="s">
        <v>1553</v>
      </c>
      <c r="E39" s="303" t="s">
        <v>1554</v>
      </c>
      <c r="F39" s="303" t="s">
        <v>1555</v>
      </c>
      <c r="G39" s="303" t="s">
        <v>1557</v>
      </c>
      <c r="H39" s="303" t="s">
        <v>1556</v>
      </c>
    </row>
    <row r="40" spans="1:8" x14ac:dyDescent="0.25">
      <c r="B40" s="303" t="str">
        <f>IF($B$2=$C$4,$C40,IF($B$2=$D$4,$D40,IF($B$2=$E$4,$E40,IF($B$2=$F$4,$F40,IF($B$2=$G$4,$G40,IF($B$2=#REF!,#REF!,$D40))))))</f>
        <v>Regulated substances</v>
      </c>
      <c r="C40" s="303" t="s">
        <v>212</v>
      </c>
      <c r="D40" s="301" t="s">
        <v>61</v>
      </c>
      <c r="E40" s="301" t="s">
        <v>213</v>
      </c>
      <c r="F40" s="303" t="s">
        <v>476</v>
      </c>
      <c r="G40" s="303" t="s">
        <v>609</v>
      </c>
      <c r="H40" s="303" t="s">
        <v>760</v>
      </c>
    </row>
    <row r="41" spans="1:8" x14ac:dyDescent="0.25">
      <c r="B41" s="303" t="str">
        <f>IF($B$2=$C$4,$C41,IF($B$2=$D$4,$D41,IF($B$2=$E$4,$E41,IF($B$2=$F$4,$F41,IF($B$2=$G$4,$G41,IF($B$2=#REF!,#REF!,$D41))))))</f>
        <v>CAS number</v>
      </c>
      <c r="C41" s="303" t="s">
        <v>63</v>
      </c>
      <c r="D41" s="301" t="s">
        <v>62</v>
      </c>
      <c r="E41" s="301" t="s">
        <v>64</v>
      </c>
      <c r="F41" s="303" t="s">
        <v>64</v>
      </c>
      <c r="G41" s="303" t="s">
        <v>610</v>
      </c>
      <c r="H41" s="303" t="s">
        <v>761</v>
      </c>
    </row>
    <row r="42" spans="1:8" x14ac:dyDescent="0.25">
      <c r="B42" s="303" t="str">
        <f>IF($B$2=$C$4,$C42,IF($B$2=$D$4,$D42,IF($B$2=$E$4,$E42,IF($B$2=$F$4,$F42,IF($B$2=$G$4,$G42,IF($B$2=#REF!,#REF!,$D42))))))</f>
        <v>Ltd. / D</v>
      </c>
      <c r="C42" s="301" t="s">
        <v>214</v>
      </c>
      <c r="D42" s="301" t="s">
        <v>214</v>
      </c>
      <c r="E42" s="301" t="s">
        <v>215</v>
      </c>
      <c r="F42" s="303" t="s">
        <v>214</v>
      </c>
      <c r="G42" s="303" t="s">
        <v>611</v>
      </c>
      <c r="H42" s="303" t="s">
        <v>214</v>
      </c>
    </row>
    <row r="43" spans="1:8" x14ac:dyDescent="0.25">
      <c r="B43" s="303" t="str">
        <f>IF($B$2=$C$4,$C43,IF($B$2=$D$4,$D43,IF($B$2=$E$4,$E43,IF($B$2=$F$4,$F43,IF($B$2=$G$4,$G43,IF($B$2=#REF!,#REF!,$D43))))))</f>
        <v>Limit value [mass%]</v>
      </c>
      <c r="C43" s="303" t="s">
        <v>259</v>
      </c>
      <c r="D43" s="303" t="s">
        <v>73</v>
      </c>
      <c r="E43" s="303" t="s">
        <v>260</v>
      </c>
      <c r="F43" s="303" t="s">
        <v>503</v>
      </c>
      <c r="G43" s="303" t="s">
        <v>1005</v>
      </c>
      <c r="H43" s="303" t="s">
        <v>1004</v>
      </c>
    </row>
    <row r="44" spans="1:8" x14ac:dyDescent="0.25">
      <c r="B44" s="303" t="str">
        <f>IF($B$2=$C$4,$C44,IF($B$2=$D$4,$D44,IF($B$2=$E$4,$E44,IF($B$2=$F$4,$F44,IF($B$2=$G$4,$G44,IF($B$2=#REF!,#REF!,$D44))))))</f>
        <v xml:space="preserve">Concentration of ingredient </v>
      </c>
      <c r="C44" s="303" t="s">
        <v>216</v>
      </c>
      <c r="D44" s="301" t="s">
        <v>103</v>
      </c>
      <c r="E44" s="301" t="s">
        <v>217</v>
      </c>
      <c r="F44" s="303" t="s">
        <v>477</v>
      </c>
      <c r="G44" s="303" t="s">
        <v>612</v>
      </c>
      <c r="H44" s="303" t="s">
        <v>762</v>
      </c>
    </row>
    <row r="45" spans="1:8" ht="25" x14ac:dyDescent="0.25">
      <c r="B45" s="303" t="str">
        <f>IF($B$2=$C$4,$C45,IF($B$2=$D$4,$D45,IF($B$2=$E$4,$E45,IF($B$2=$F$4,$F45,IF($B$2=$G$4,$G45,IF($B$2=#REF!,#REF!,$D45))))))</f>
        <v>Designation of the material that contains the regulated substance</v>
      </c>
      <c r="C45" s="303" t="s">
        <v>218</v>
      </c>
      <c r="D45" s="301" t="s">
        <v>65</v>
      </c>
      <c r="E45" s="301" t="s">
        <v>879</v>
      </c>
      <c r="F45" s="303" t="s">
        <v>478</v>
      </c>
      <c r="G45" s="303" t="s">
        <v>613</v>
      </c>
      <c r="H45" s="303" t="s">
        <v>763</v>
      </c>
    </row>
    <row r="46" spans="1:8" x14ac:dyDescent="0.25">
      <c r="B46" s="303" t="str">
        <f>IF($B$2=$C$4,$C46,IF($B$2=$D$4,$D46,IF($B$2=$E$4,$E46,IF($B$2=$F$4,$F46,IF($B$2=$G$4,$G46,IF($B$2=#REF!,#REF!,$D46))))))</f>
        <v>Examples occurrence</v>
      </c>
      <c r="C46" s="301" t="s">
        <v>219</v>
      </c>
      <c r="D46" s="301" t="s">
        <v>66</v>
      </c>
      <c r="E46" s="301" t="s">
        <v>220</v>
      </c>
      <c r="F46" s="303" t="s">
        <v>479</v>
      </c>
      <c r="G46" s="303" t="s">
        <v>614</v>
      </c>
      <c r="H46" s="303" t="s">
        <v>764</v>
      </c>
    </row>
    <row r="47" spans="1:8" ht="37.5" x14ac:dyDescent="0.25">
      <c r="B47" s="303" t="str">
        <f>IF($B$2=$C$4,$C47,IF($B$2=$D$4,$D47,IF($B$2=$E$4,$E47,IF($B$2=$F$4,$F47,IF($B$2=$G$4,$G47,IF($B$2=#REF!,#REF!,$D47))))))</f>
        <v>Entry
- included (E)
- changed (C)</v>
      </c>
      <c r="C47" s="301" t="s">
        <v>221</v>
      </c>
      <c r="D47" s="301" t="s">
        <v>127</v>
      </c>
      <c r="E47" s="301" t="s">
        <v>880</v>
      </c>
      <c r="F47" s="302" t="s">
        <v>480</v>
      </c>
      <c r="G47" s="303" t="s">
        <v>615</v>
      </c>
      <c r="H47" s="303" t="s">
        <v>765</v>
      </c>
    </row>
    <row r="48" spans="1:8" x14ac:dyDescent="0.25">
      <c r="B48" s="303" t="str">
        <f>IF($B$2=$C$4,$C48,IF($B$2=$D$4,$D48,IF($B$2=$E$4,$E48,IF($B$2=$F$4,$F48,IF($B$2=$G$4,$G48,IF($B$2=#REF!,#REF!,$D48))))))</f>
        <v>test report enclosed (optional)</v>
      </c>
      <c r="C48" s="301" t="s">
        <v>222</v>
      </c>
      <c r="D48" s="301" t="s">
        <v>75</v>
      </c>
      <c r="E48" s="301" t="s">
        <v>223</v>
      </c>
      <c r="F48" s="303" t="s">
        <v>481</v>
      </c>
      <c r="G48" s="303" t="s">
        <v>616</v>
      </c>
      <c r="H48" s="303" t="s">
        <v>766</v>
      </c>
    </row>
    <row r="49" spans="1:8" x14ac:dyDescent="0.25">
      <c r="B49" s="303" t="str">
        <f>IF($B$2=$C$4,$C49,IF($B$2=$D$4,$D49,IF($B$2=$E$4,$E49,IF($B$2=$F$4,$F49,IF($B$2=$G$4,$G49,IF($B$2=#REF!,#REF!,$D49))))))</f>
        <v>Method of measurement</v>
      </c>
      <c r="C49" s="301" t="s">
        <v>78</v>
      </c>
      <c r="D49" s="301" t="s">
        <v>124</v>
      </c>
      <c r="E49" s="301" t="s">
        <v>224</v>
      </c>
      <c r="F49" s="303" t="s">
        <v>482</v>
      </c>
      <c r="G49" s="303" t="s">
        <v>617</v>
      </c>
      <c r="H49" s="303" t="s">
        <v>767</v>
      </c>
    </row>
    <row r="50" spans="1:8" x14ac:dyDescent="0.25">
      <c r="A50" s="303" t="s">
        <v>298</v>
      </c>
      <c r="B50" s="303" t="str">
        <f>IF($B$2=$C$4,$C50,IF($B$2=$D$4,$D50,IF($B$2=$E$4,$E50,IF($B$2=$F$4,$F50,IF($B$2=$G$4,$G50,IF($B$2=#REF!,#REF!,$D50))))))</f>
        <v>in plastic and elastomer parts</v>
      </c>
      <c r="C50" s="301" t="s">
        <v>225</v>
      </c>
      <c r="D50" s="301" t="s">
        <v>94</v>
      </c>
      <c r="E50" s="301" t="s">
        <v>226</v>
      </c>
      <c r="F50" s="303" t="s">
        <v>483</v>
      </c>
      <c r="G50" s="303" t="s">
        <v>618</v>
      </c>
      <c r="H50" s="303" t="s">
        <v>768</v>
      </c>
    </row>
    <row r="51" spans="1:8" ht="50" x14ac:dyDescent="0.25">
      <c r="A51" s="303" t="s">
        <v>298</v>
      </c>
      <c r="B51" s="303" t="str">
        <f>IF($B$2=$C$4,$C51,IF($B$2=$D$4,$D51,IF($B$2=$E$4,$E51,IF($B$2=$F$4,$F51,IF($B$2=$G$4,$G51,IF($B$2=#REF!,#REF!,$D51))))))</f>
        <v>Black plastic and elastomer 
parts, e.g. cables, grommets, soft grips;
extender oil;
colors, carbon black</v>
      </c>
      <c r="C51" s="301" t="s">
        <v>227</v>
      </c>
      <c r="D51" s="301" t="s">
        <v>102</v>
      </c>
      <c r="E51" s="301" t="s">
        <v>881</v>
      </c>
      <c r="F51" s="303" t="s">
        <v>484</v>
      </c>
      <c r="G51" s="303" t="s">
        <v>619</v>
      </c>
      <c r="H51" s="303" t="s">
        <v>769</v>
      </c>
    </row>
    <row r="52" spans="1:8" ht="62.5" x14ac:dyDescent="0.25">
      <c r="A52" s="303" t="s">
        <v>298</v>
      </c>
      <c r="B52" s="303" t="str">
        <f>IF($B$2=$C$4,$C52,IF($B$2=$D$4,$D52,IF($B$2=$E$4,$E52,IF($B$2=$F$4,$F52,IF($B$2=$G$4,$G52,IF($B$2=#REF!,#REF!,$D52))))))</f>
        <v>Only for declaration, concentration above limit value allowed, mandatory to declare concentration about limit value</v>
      </c>
      <c r="C52" s="301" t="s">
        <v>228</v>
      </c>
      <c r="D52" s="301" t="s">
        <v>105</v>
      </c>
      <c r="E52" s="301" t="s">
        <v>1359</v>
      </c>
      <c r="F52" s="303" t="s">
        <v>485</v>
      </c>
      <c r="G52" s="303" t="s">
        <v>620</v>
      </c>
      <c r="H52" s="303" t="s">
        <v>770</v>
      </c>
    </row>
    <row r="53" spans="1:8" x14ac:dyDescent="0.25">
      <c r="A53" s="303" t="s">
        <v>298</v>
      </c>
      <c r="B53" s="303" t="str">
        <f>IF($B$2=$C$4,$C53,IF($B$2=$D$4,$D53,IF($B$2=$E$4,$E53,IF($B$2=$F$4,$F53,IF($B$2=$G$4,$G53,IF($B$2=#REF!,#REF!,$D53))))))</f>
        <v>plasticizer</v>
      </c>
      <c r="C53" s="301" t="s">
        <v>77</v>
      </c>
      <c r="D53" s="301" t="s">
        <v>76</v>
      </c>
      <c r="E53" s="301" t="s">
        <v>229</v>
      </c>
      <c r="F53" s="303" t="s">
        <v>486</v>
      </c>
      <c r="G53" s="303" t="s">
        <v>621</v>
      </c>
      <c r="H53" s="303" t="s">
        <v>771</v>
      </c>
    </row>
    <row r="54" spans="1:8" x14ac:dyDescent="0.25">
      <c r="A54" s="303" t="s">
        <v>298</v>
      </c>
      <c r="B54" s="303" t="str">
        <f>IF($B$2=$C$4,$C54,IF($B$2=$D$4,$D54,IF($B$2=$E$4,$E54,IF($B$2=$F$4,$F54,IF($B$2=$G$4,$G54,IF($B$2=#REF!,#REF!,$D54))))))</f>
        <v>PAH (polycyclical aromatic hydrocarbons)</v>
      </c>
      <c r="C54" s="301" t="s">
        <v>230</v>
      </c>
      <c r="D54" s="301" t="s">
        <v>231</v>
      </c>
      <c r="E54" s="301" t="s">
        <v>232</v>
      </c>
      <c r="F54" s="303" t="s">
        <v>487</v>
      </c>
      <c r="G54" s="303" t="s">
        <v>622</v>
      </c>
      <c r="H54" s="303" t="s">
        <v>772</v>
      </c>
    </row>
    <row r="55" spans="1:8" ht="25" x14ac:dyDescent="0.25">
      <c r="A55" s="303" t="s">
        <v>298</v>
      </c>
      <c r="B55" s="303" t="str">
        <f>IF($B$2=$C$4,$C55,IF($B$2=$D$4,$D55,IF($B$2=$E$4,$E55,IF($B$2=$F$4,$F55,IF($B$2=$G$4,$G55,IF($B$2=#REF!,#REF!,$D55))))))</f>
        <v>Sum &lt; 10 mg/kg
(&lt; 10 ppm)</v>
      </c>
      <c r="C55" s="301" t="s">
        <v>233</v>
      </c>
      <c r="D55" s="301" t="s">
        <v>126</v>
      </c>
      <c r="E55" s="301" t="s">
        <v>234</v>
      </c>
      <c r="F55" s="301" t="s">
        <v>126</v>
      </c>
      <c r="G55" s="303" t="s">
        <v>623</v>
      </c>
      <c r="H55" s="303" t="s">
        <v>773</v>
      </c>
    </row>
    <row r="56" spans="1:8" x14ac:dyDescent="0.25">
      <c r="B56" s="303" t="str">
        <f>IF($B$2=$C$4,$C56,IF($B$2=$D$4,$D56,IF($B$2=$E$4,$E56,IF($B$2=$F$4,$F56,IF($B$2=$G$4,$G56,IF($B$2=#REF!,#REF!,$D56))))))</f>
        <v>Commitment</v>
      </c>
      <c r="C56" s="301" t="s">
        <v>1306</v>
      </c>
      <c r="D56" s="301" t="s">
        <v>82</v>
      </c>
      <c r="E56" s="301" t="s">
        <v>235</v>
      </c>
      <c r="F56" s="303" t="s">
        <v>488</v>
      </c>
      <c r="G56" s="303" t="s">
        <v>624</v>
      </c>
      <c r="H56" s="303" t="s">
        <v>774</v>
      </c>
    </row>
    <row r="57" spans="1:8" x14ac:dyDescent="0.25">
      <c r="A57" s="303" t="s">
        <v>312</v>
      </c>
      <c r="B57" s="303" t="str">
        <f>IF($B$2=$C$4,$C57,IF($B$2=$D$4,$D57,IF($B$2=$E$4,$E57,IF($B$2=$F$4,$F57,IF($B$2=$G$4,$G57,IF($B$2=#REF!,#REF!,$D57))))))</f>
        <v>SVHC Candidate List</v>
      </c>
      <c r="C57" s="301" t="s">
        <v>236</v>
      </c>
      <c r="D57" s="301" t="s">
        <v>83</v>
      </c>
      <c r="E57" s="301" t="s">
        <v>237</v>
      </c>
      <c r="F57" s="303" t="s">
        <v>489</v>
      </c>
      <c r="G57" s="303" t="s">
        <v>625</v>
      </c>
      <c r="H57" s="303" t="s">
        <v>775</v>
      </c>
    </row>
    <row r="58" spans="1:8" ht="112.5" x14ac:dyDescent="0.25">
      <c r="A58" s="303" t="s">
        <v>312</v>
      </c>
      <c r="B58" s="303" t="str">
        <f>IF($B$2=$C$4,$C58,IF($B$2=$D$4,$D58,IF($B$2=$E$4,$E58,IF($B$2=$F$4,$F58,IF($B$2=$G$4,$G58,IF($B$2=#REF!,#REF!,$D58))))))</f>
        <v>We do not accept substances of the SVHC-list above 0,1% in products or their spare parts. The supplier is obliged to track SVHC candidate list regularly (e.g. on ECHA homepage) and to inform Bosch purchasing contact immediately if they have information that any substance stated in SVHC-candidate list may be included in supplied material ( ≥ 0,1 %).</v>
      </c>
      <c r="C58" s="303" t="s">
        <v>238</v>
      </c>
      <c r="D58" s="303" t="s">
        <v>1014</v>
      </c>
      <c r="E58" s="301" t="s">
        <v>239</v>
      </c>
      <c r="F58" s="303" t="s">
        <v>490</v>
      </c>
      <c r="G58" s="303" t="s">
        <v>626</v>
      </c>
      <c r="H58" s="303" t="s">
        <v>776</v>
      </c>
    </row>
    <row r="59" spans="1:8" x14ac:dyDescent="0.25">
      <c r="A59" s="303" t="s">
        <v>312</v>
      </c>
      <c r="B59" s="303" t="str">
        <f>IF($B$2=$C$4,$C59,IF($B$2=$D$4,$D59,IF($B$2=$E$4,$E59,IF($B$2=$F$4,$F59,IF($B$2=$G$4,$G59,IF($B$2=#REF!,#REF!,$D59))))))</f>
        <v>SVHC list:</v>
      </c>
      <c r="C59" s="301" t="s">
        <v>240</v>
      </c>
      <c r="D59" s="301" t="s">
        <v>119</v>
      </c>
      <c r="E59" s="301" t="s">
        <v>241</v>
      </c>
      <c r="F59" s="303" t="s">
        <v>491</v>
      </c>
      <c r="G59" s="303" t="s">
        <v>627</v>
      </c>
      <c r="H59" s="303" t="s">
        <v>777</v>
      </c>
    </row>
    <row r="60" spans="1:8" ht="25" x14ac:dyDescent="0.25">
      <c r="B60" s="303" t="str">
        <f>IF($B$2=$C$4,$C60,IF($B$2=$D$4,$D60,IF($B$2=$E$4,$E60,IF($B$2=$F$4,$F60,IF($B$2=$G$4,$G60,IF($B$2=#REF!,#REF!,$D60))))))</f>
        <v>Concentration of substance [mass% in homogeneous material]</v>
      </c>
      <c r="C60" s="301" t="s">
        <v>242</v>
      </c>
      <c r="D60" s="301" t="s">
        <v>71</v>
      </c>
      <c r="E60" s="301" t="s">
        <v>243</v>
      </c>
      <c r="F60" s="303" t="s">
        <v>492</v>
      </c>
      <c r="G60" s="303" t="s">
        <v>628</v>
      </c>
      <c r="H60" s="303" t="s">
        <v>778</v>
      </c>
    </row>
    <row r="61" spans="1:8" x14ac:dyDescent="0.25">
      <c r="B61" s="303" t="str">
        <f>IF($B$2=$C$4,$C61,IF($B$2=$D$4,$D61,IF($B$2=$E$4,$E61,IF($B$2=$F$4,$F61,IF($B$2=$G$4,$G61,IF($B$2=#REF!,#REF!,$D61))))))</f>
        <v>Exemption claimed? If so, which one? *</v>
      </c>
      <c r="C61" s="619" t="s">
        <v>1546</v>
      </c>
      <c r="D61" s="619" t="s">
        <v>1547</v>
      </c>
      <c r="E61" s="619" t="s">
        <v>1548</v>
      </c>
      <c r="F61" s="400" t="s">
        <v>1549</v>
      </c>
      <c r="G61" s="400" t="s">
        <v>1551</v>
      </c>
      <c r="H61" s="400" t="s">
        <v>1550</v>
      </c>
    </row>
    <row r="62" spans="1:8" x14ac:dyDescent="0.25">
      <c r="B62" s="303" t="str">
        <f>IF($B$2=$C$4,$C62,IF($B$2=$D$4,$D62,IF($B$2=$E$4,$E62,IF($B$2=$F$4,$F62,IF($B$2=$G$4,$G62,IF($B$2=#REF!,#REF!,$D62))))))</f>
        <v xml:space="preserve">Limited substances (Ltd.) </v>
      </c>
      <c r="C62" s="301" t="s">
        <v>244</v>
      </c>
      <c r="D62" s="301" t="s">
        <v>245</v>
      </c>
      <c r="E62" s="301" t="s">
        <v>246</v>
      </c>
      <c r="F62" s="303" t="s">
        <v>493</v>
      </c>
      <c r="G62" s="303" t="s">
        <v>629</v>
      </c>
      <c r="H62" s="303" t="s">
        <v>779</v>
      </c>
    </row>
    <row r="63" spans="1:8" x14ac:dyDescent="0.25">
      <c r="B63" s="303" t="str">
        <f>IF($B$2=$C$4,$C63,IF($B$2=$D$4,$D63,IF($B$2=$E$4,$E63,IF($B$2=$F$4,$F63,IF($B$2=$G$4,$G63,IF($B$2=#REF!,#REF!,$D63))))))</f>
        <v>Material group</v>
      </c>
      <c r="C63" s="301" t="s">
        <v>247</v>
      </c>
      <c r="D63" s="301" t="s">
        <v>67</v>
      </c>
      <c r="E63" s="301" t="s">
        <v>68</v>
      </c>
      <c r="F63" s="303" t="s">
        <v>494</v>
      </c>
      <c r="G63" s="303" t="s">
        <v>630</v>
      </c>
      <c r="H63" s="303" t="s">
        <v>780</v>
      </c>
    </row>
    <row r="64" spans="1:8" x14ac:dyDescent="0.25">
      <c r="B64" s="303" t="str">
        <f>IF($B$2=$C$4,$C64,IF($B$2=$D$4,$D64,IF($B$2=$E$4,$E64,IF($B$2=$F$4,$F64,IF($B$2=$G$4,$G64,IF($B$2=#REF!,#REF!,$D64))))))</f>
        <v>Concentration of ingredient [mass%]</v>
      </c>
      <c r="C64" s="303" t="s">
        <v>321</v>
      </c>
      <c r="D64" s="301" t="s">
        <v>107</v>
      </c>
      <c r="E64" s="301" t="s">
        <v>248</v>
      </c>
      <c r="F64" s="303" t="s">
        <v>495</v>
      </c>
      <c r="G64" s="303" t="s">
        <v>631</v>
      </c>
      <c r="H64" s="303" t="s">
        <v>781</v>
      </c>
    </row>
    <row r="65" spans="1:8" x14ac:dyDescent="0.25">
      <c r="A65" s="303" t="s">
        <v>16</v>
      </c>
      <c r="B65" s="303" t="str">
        <f>IF($B$2=$C$4,$C65,IF($B$2=$D$4,$D65,IF($B$2=$E$4,$E65,IF($B$2=$F$4,$F65,IF($B$2=$G$4,$G65,IF($B$2=#REF!,#REF!,$D65))))))</f>
        <v>Proposition 65 List:</v>
      </c>
      <c r="C65" s="301" t="s">
        <v>249</v>
      </c>
      <c r="D65" s="301" t="s">
        <v>106</v>
      </c>
      <c r="E65" s="301" t="s">
        <v>250</v>
      </c>
      <c r="F65" s="303" t="s">
        <v>496</v>
      </c>
      <c r="G65" s="303" t="s">
        <v>632</v>
      </c>
      <c r="H65" s="303" t="s">
        <v>782</v>
      </c>
    </row>
    <row r="66" spans="1:8" ht="50" x14ac:dyDescent="0.25">
      <c r="A66" s="303" t="s">
        <v>16</v>
      </c>
      <c r="B66" s="303" t="str">
        <f>IF($B$2=$C$4,$C66,IF($B$2=$D$4,$D66,IF($B$2=$E$4,$E66,IF($B$2=$F$4,$F66,IF($B$2=$G$4,$G66,IF($B$2=#REF!,#REF!,$D66))))))</f>
        <v xml:space="preserve">Safe Drinking Water and Toxic Enforcement Act of 1986, as amended (also known as California Proposition 65): </v>
      </c>
      <c r="C66" s="303" t="s">
        <v>326</v>
      </c>
      <c r="D66" s="303" t="s">
        <v>327</v>
      </c>
      <c r="E66" s="303" t="s">
        <v>882</v>
      </c>
      <c r="F66" s="303" t="s">
        <v>497</v>
      </c>
      <c r="G66" s="303" t="s">
        <v>633</v>
      </c>
      <c r="H66" s="303" t="s">
        <v>783</v>
      </c>
    </row>
    <row r="67" spans="1:8" ht="137.5" x14ac:dyDescent="0.25">
      <c r="A67" s="303" t="s">
        <v>16</v>
      </c>
      <c r="B67" s="303" t="str">
        <f>IF($B$2=$C$4,$C67,IF($B$2=$D$4,$D67,IF($B$2=$E$4,$E67,IF($B$2=$F$4,$F67,IF($B$2=$G$4,$G67,IF($B$2=#REF!,#REF!,$D67))))))</f>
        <v xml:space="preserve">The supplier must inform Bosch if any substance on the California Proposition 65 list is contained in a product or spare part or mixture in any concentration. The supplier is obliged to track the Proposition 65 list regularly (on OEHHA website) and to inform Bosch purchasing contact immediately if he gets information that any substance on the Proposition 65 list may be included in supplied material. No extra test reports are required for California Proposition 65. </v>
      </c>
      <c r="C67" s="303" t="s">
        <v>440</v>
      </c>
      <c r="D67" s="303" t="s">
        <v>441</v>
      </c>
      <c r="E67" s="301" t="s">
        <v>883</v>
      </c>
      <c r="F67" s="303" t="s">
        <v>498</v>
      </c>
      <c r="G67" s="303" t="s">
        <v>634</v>
      </c>
      <c r="H67" s="304" t="s">
        <v>784</v>
      </c>
    </row>
    <row r="68" spans="1:8" ht="25" x14ac:dyDescent="0.25">
      <c r="B68" s="303" t="str">
        <f>IF($B$2=$C$4,$C68,IF($B$2=$D$4,$D68,IF($B$2=$E$4,$E68,IF($B$2=$F$4,$F68,IF($B$2=$G$4,$G68,IF($B$2=#REF!,#REF!,$D68))))))</f>
        <v>Concentration of substance
[ppm]</v>
      </c>
      <c r="C68" s="301" t="s">
        <v>251</v>
      </c>
      <c r="D68" s="301" t="s">
        <v>74</v>
      </c>
      <c r="E68" s="301" t="s">
        <v>252</v>
      </c>
      <c r="F68" s="303" t="s">
        <v>499</v>
      </c>
      <c r="G68" s="303" t="s">
        <v>635</v>
      </c>
      <c r="H68" s="303" t="s">
        <v>785</v>
      </c>
    </row>
    <row r="69" spans="1:8" x14ac:dyDescent="0.25">
      <c r="A69" s="303" t="s">
        <v>80</v>
      </c>
      <c r="B69" s="303" t="str">
        <f>IF($B$2=$C$4,$C69,IF($B$2=$D$4,$D69,IF($B$2=$E$4,$E69,IF($B$2=$F$4,$F69,IF($B$2=$G$4,$G69,IF($B$2=#REF!,#REF!,$D69))))))</f>
        <v>cumulative 100ppm</v>
      </c>
      <c r="C69" s="301" t="s">
        <v>253</v>
      </c>
      <c r="D69" s="301" t="s">
        <v>254</v>
      </c>
      <c r="E69" s="301" t="s">
        <v>255</v>
      </c>
      <c r="F69" s="303" t="s">
        <v>500</v>
      </c>
      <c r="G69" s="303" t="s">
        <v>636</v>
      </c>
      <c r="H69" s="303" t="s">
        <v>786</v>
      </c>
    </row>
    <row r="70" spans="1:8" x14ac:dyDescent="0.25">
      <c r="B70" s="303" t="str">
        <f>IF($B$2=$C$4,$C70,IF($B$2=$D$4,$D70,IF($B$2=$E$4,$E70,IF($B$2=$F$4,$F70,IF($B$2=$G$4,$G70,IF($B$2=#REF!,#REF!,$D70))))))</f>
        <v>Total weight [g]:</v>
      </c>
      <c r="C70" s="303" t="s">
        <v>376</v>
      </c>
      <c r="D70" s="303" t="s">
        <v>377</v>
      </c>
      <c r="E70" s="303" t="s">
        <v>378</v>
      </c>
      <c r="F70" s="303" t="s">
        <v>378</v>
      </c>
      <c r="G70" s="303" t="s">
        <v>637</v>
      </c>
      <c r="H70" s="303" t="s">
        <v>787</v>
      </c>
    </row>
    <row r="71" spans="1:8" x14ac:dyDescent="0.25">
      <c r="A71" s="303" t="s">
        <v>80</v>
      </c>
      <c r="B71" s="303" t="str">
        <f>IF($B$2=$C$4,$C71,IF($B$2=$D$4,$D71,IF($B$2=$E$4,$E71,IF($B$2=$F$4,$F71,IF($B$2=$G$4,$G71,IF($B$2=#REF!,#REF!,$D71))))))</f>
        <v>Packaging type / quantity</v>
      </c>
      <c r="C71" s="303" t="s">
        <v>379</v>
      </c>
      <c r="D71" s="301" t="s">
        <v>90</v>
      </c>
      <c r="E71" s="301" t="s">
        <v>256</v>
      </c>
      <c r="F71" s="303" t="s">
        <v>501</v>
      </c>
      <c r="G71" s="303" t="s">
        <v>638</v>
      </c>
      <c r="H71" s="303" t="s">
        <v>788</v>
      </c>
    </row>
    <row r="72" spans="1:8" x14ac:dyDescent="0.25">
      <c r="B72" s="303" t="str">
        <f>IF($B$2=$C$4,$C72,IF($B$2=$D$4,$D72,IF($B$2=$E$4,$E72,IF($B$2=$F$4,$F72,IF($B$2=$G$4,$G72,IF($B$2=#REF!,#REF!,$D72))))))</f>
        <v>Material</v>
      </c>
      <c r="C72" s="301" t="s">
        <v>91</v>
      </c>
      <c r="D72" s="301" t="s">
        <v>91</v>
      </c>
      <c r="E72" s="301" t="s">
        <v>91</v>
      </c>
      <c r="F72" s="303" t="s">
        <v>91</v>
      </c>
      <c r="G72" s="303" t="s">
        <v>639</v>
      </c>
      <c r="H72" s="303" t="s">
        <v>789</v>
      </c>
    </row>
    <row r="73" spans="1:8" x14ac:dyDescent="0.25">
      <c r="B73" s="303" t="str">
        <f>IF($B$2=$C$4,$C73,IF($B$2=$D$4,$D73,IF($B$2=$E$4,$E73,IF($B$2=$F$4,$F73,IF($B$2=$G$4,$G73,IF($B$2=#REF!,#REF!,$D73))))))</f>
        <v>Weight [g]</v>
      </c>
      <c r="C73" s="301" t="s">
        <v>86</v>
      </c>
      <c r="D73" s="301" t="s">
        <v>85</v>
      </c>
      <c r="E73" s="301" t="s">
        <v>257</v>
      </c>
      <c r="F73" s="303" t="s">
        <v>502</v>
      </c>
      <c r="G73" s="303" t="s">
        <v>640</v>
      </c>
      <c r="H73" s="303" t="s">
        <v>790</v>
      </c>
    </row>
    <row r="74" spans="1:8" x14ac:dyDescent="0.25">
      <c r="B74" s="303" t="str">
        <f>IF($B$2=$C$4,$C74,IF($B$2=$D$4,$D74,IF($B$2=$E$4,$E74,IF($B$2=$F$4,$F74,IF($B$2=$G$4,$G74,IF($B$2=#REF!,#REF!,$D74))))))</f>
        <v>Calculate</v>
      </c>
      <c r="C74" s="301" t="s">
        <v>89</v>
      </c>
      <c r="D74" s="301" t="s">
        <v>88</v>
      </c>
      <c r="E74" s="301" t="s">
        <v>258</v>
      </c>
      <c r="F74" s="303" t="s">
        <v>258</v>
      </c>
      <c r="G74" s="303" t="s">
        <v>641</v>
      </c>
      <c r="H74" s="303" t="s">
        <v>791</v>
      </c>
    </row>
    <row r="75" spans="1:8" x14ac:dyDescent="0.25">
      <c r="B75" s="303" t="str">
        <f>IF($B$2=$C$4,$C75,IF($B$2=$D$4,$D75,IF($B$2=$E$4,$E75,IF($B$2=$F$4,$F75,IF($B$2=$G$4,$G75,IF($B$2=#REF!,#REF!,$D75))))))</f>
        <v>Limit value [mass%]</v>
      </c>
      <c r="C75" s="301" t="s">
        <v>259</v>
      </c>
      <c r="D75" s="301" t="s">
        <v>73</v>
      </c>
      <c r="E75" s="301" t="s">
        <v>260</v>
      </c>
      <c r="F75" s="303" t="s">
        <v>503</v>
      </c>
      <c r="G75" s="303" t="s">
        <v>642</v>
      </c>
      <c r="H75" s="303" t="s">
        <v>792</v>
      </c>
    </row>
    <row r="76" spans="1:8" x14ac:dyDescent="0.25">
      <c r="A76" s="303" t="s">
        <v>79</v>
      </c>
      <c r="B76" s="303" t="str">
        <f>IF($B$2=$C$4,$C76,IF($B$2=$D$4,$D76,IF($B$2=$E$4,$E76,IF($B$2=$F$4,$F76,IF($B$2=$G$4,$G76,IF($B$2=#REF!,#REF!,$D76))))))</f>
        <v>Battery quantity</v>
      </c>
      <c r="C76" s="301" t="s">
        <v>261</v>
      </c>
      <c r="D76" s="301" t="s">
        <v>84</v>
      </c>
      <c r="E76" s="301" t="s">
        <v>262</v>
      </c>
      <c r="F76" s="303" t="s">
        <v>504</v>
      </c>
      <c r="G76" s="303" t="s">
        <v>643</v>
      </c>
      <c r="H76" s="303" t="s">
        <v>793</v>
      </c>
    </row>
    <row r="77" spans="1:8" x14ac:dyDescent="0.25">
      <c r="A77" s="303" t="s">
        <v>79</v>
      </c>
      <c r="B77" s="303" t="str">
        <f>IF($B$2=$C$4,$C77,IF($B$2=$D$4,$D77,IF($B$2=$E$4,$E77,IF($B$2=$F$4,$F77,IF($B$2=$G$4,$G77,IF($B$2=#REF!,#REF!,$D77))))))</f>
        <v>Battery type</v>
      </c>
      <c r="C77" s="303" t="s">
        <v>382</v>
      </c>
      <c r="D77" s="301" t="s">
        <v>87</v>
      </c>
      <c r="E77" s="301" t="s">
        <v>263</v>
      </c>
      <c r="F77" s="303" t="s">
        <v>505</v>
      </c>
      <c r="G77" s="303" t="s">
        <v>644</v>
      </c>
      <c r="H77" s="303" t="s">
        <v>794</v>
      </c>
    </row>
    <row r="78" spans="1:8" x14ac:dyDescent="0.25">
      <c r="A78" s="303" t="s">
        <v>91</v>
      </c>
      <c r="B78" s="303" t="str">
        <f>IF($B$2=$C$4,$C78,IF($B$2=$D$4,$D78,IF($B$2=$E$4,$E78,IF($B$2=$F$4,$F78,IF($B$2=$G$4,$G78,IF($B$2=#REF!,#REF!,$D78))))))</f>
        <v xml:space="preserve">Dear supplier, </v>
      </c>
      <c r="C78" s="303" t="s">
        <v>169</v>
      </c>
      <c r="D78" s="303" t="s">
        <v>264</v>
      </c>
      <c r="E78" s="303" t="s">
        <v>884</v>
      </c>
      <c r="F78" s="303" t="s">
        <v>506</v>
      </c>
      <c r="G78" s="303" t="s">
        <v>170</v>
      </c>
      <c r="H78" s="303" t="s">
        <v>795</v>
      </c>
    </row>
    <row r="79" spans="1:8" ht="250" x14ac:dyDescent="0.25">
      <c r="A79" s="303" t="s">
        <v>91</v>
      </c>
      <c r="B79" s="303" t="str">
        <f>IF($B$2=$C$4,$C79,IF($B$2=$D$4,$D79,IF($B$2=$E$4,$E79,IF($B$2=$F$4,$F79,IF($B$2=$G$4,$G79,IF($B$2=#REF!,#REF!,$D79))))))</f>
        <v>The following parts contain raw materials that have an increased risk of being harmful to health and/or the environment and therefore also violate Bosch Standard N2580-PT. 
In order for you to receive a release for these parts, we need a test report from a certified laboratory (ISO/IEC 17025), which contains the measured values of the following substances. A technical data sheet with theoretical values (TDS / SDS) cannot replace a PAH or SCCP  test report and is therefore not accepted.
This test report will prove and confirm the conformity you have stated in the declaration. Please send the required samples to a laboratory so that the following tests can be performed</v>
      </c>
      <c r="C79" s="303" t="s">
        <v>1307</v>
      </c>
      <c r="D79" s="303" t="s">
        <v>1300</v>
      </c>
      <c r="E79" s="303" t="s">
        <v>1301</v>
      </c>
      <c r="F79" s="303" t="s">
        <v>1302</v>
      </c>
      <c r="G79" s="303" t="s">
        <v>1000</v>
      </c>
      <c r="H79" s="303" t="s">
        <v>1303</v>
      </c>
    </row>
    <row r="80" spans="1:8" ht="25" x14ac:dyDescent="0.25">
      <c r="A80" s="303" t="s">
        <v>91</v>
      </c>
      <c r="B80" s="303" t="str">
        <f>IF($B$2=$C$4,$C80,IF($B$2=$D$4,$D80,IF($B$2=$E$4,$E80,IF($B$2=$F$4,$F80,IF($B$2=$G$4,$G80,IF($B$2=#REF!,#REF!,$D80))))))</f>
        <v>Is it or does it contain a packaging / a packaging component?</v>
      </c>
      <c r="C80" s="303" t="s">
        <v>193</v>
      </c>
      <c r="D80" s="303" t="s">
        <v>276</v>
      </c>
      <c r="E80" s="303" t="s">
        <v>1360</v>
      </c>
      <c r="F80" s="303" t="s">
        <v>507</v>
      </c>
      <c r="G80" s="303" t="s">
        <v>645</v>
      </c>
      <c r="H80" s="303" t="s">
        <v>796</v>
      </c>
    </row>
    <row r="81" spans="1:8" ht="37.5" x14ac:dyDescent="0.25">
      <c r="A81" s="303" t="s">
        <v>91</v>
      </c>
      <c r="B81" s="303" t="str">
        <f>IF($B$2=$C$4,$C81,IF($B$2=$D$4,$D81,IF($B$2=$E$4,$E81,IF($B$2=$F$4,$F81,IF($B$2=$G$4,$G81,IF($B$2=#REF!,#REF!,$D81))))))</f>
        <v>Is it or does it contain a battery - or is it foreseen as a part of a battery?</v>
      </c>
      <c r="C81" s="303" t="s">
        <v>1776</v>
      </c>
      <c r="D81" s="303" t="s">
        <v>1777</v>
      </c>
      <c r="E81" s="582" t="s">
        <v>1846</v>
      </c>
      <c r="F81" s="303" t="s">
        <v>1965</v>
      </c>
      <c r="G81" s="617" t="s">
        <v>1908</v>
      </c>
      <c r="H81" s="303" t="s">
        <v>797</v>
      </c>
    </row>
    <row r="82" spans="1:8" x14ac:dyDescent="0.25">
      <c r="A82" s="303" t="s">
        <v>91</v>
      </c>
      <c r="B82" s="303" t="str">
        <f>IF($B$2=$C$4,$C82,IF($B$2=$D$4,$D82,IF($B$2=$E$4,$E82,IF($B$2=$F$4,$F82,IF($B$2=$G$4,$G82,IF($B$2=#REF!,#REF!,$D82))))))</f>
        <v>The part contains following materials:</v>
      </c>
      <c r="C82" s="303" t="s">
        <v>278</v>
      </c>
      <c r="D82" s="303" t="s">
        <v>279</v>
      </c>
      <c r="E82" s="303" t="s">
        <v>885</v>
      </c>
      <c r="F82" s="303" t="s">
        <v>508</v>
      </c>
      <c r="G82" s="303" t="s">
        <v>646</v>
      </c>
      <c r="H82" s="303" t="s">
        <v>798</v>
      </c>
    </row>
    <row r="83" spans="1:8" x14ac:dyDescent="0.25">
      <c r="A83" s="303" t="s">
        <v>91</v>
      </c>
      <c r="B83" s="303" t="str">
        <f>IF($B$2=$C$4,$C83,IF($B$2=$D$4,$D83,IF($B$2=$E$4,$E83,IF($B$2=$F$4,$F83,IF($B$2=$G$4,$G83,IF($B$2=#REF!,#REF!,$D83))))))</f>
        <v>PVC plastic</v>
      </c>
      <c r="C83" s="303" t="s">
        <v>173</v>
      </c>
      <c r="D83" s="303" t="s">
        <v>171</v>
      </c>
      <c r="E83" s="303" t="s">
        <v>184</v>
      </c>
      <c r="F83" s="303" t="s">
        <v>509</v>
      </c>
      <c r="G83" s="303" t="s">
        <v>176</v>
      </c>
      <c r="H83" s="303" t="s">
        <v>799</v>
      </c>
    </row>
    <row r="84" spans="1:8" x14ac:dyDescent="0.25">
      <c r="A84" s="303" t="s">
        <v>91</v>
      </c>
      <c r="B84" s="303" t="str">
        <f>IF($B$2=$C$4,$C84,IF($B$2=$D$4,$D84,IF($B$2=$E$4,$E84,IF($B$2=$F$4,$F84,IF($B$2=$G$4,$G84,IF($B$2=#REF!,#REF!,$D84))))))</f>
        <v>soft plastic (elastomere, TPE, etc.)</v>
      </c>
      <c r="C84" s="303" t="s">
        <v>265</v>
      </c>
      <c r="D84" s="303" t="s">
        <v>267</v>
      </c>
      <c r="E84" s="303" t="s">
        <v>185</v>
      </c>
      <c r="F84" s="303" t="s">
        <v>510</v>
      </c>
      <c r="G84" s="303" t="s">
        <v>177</v>
      </c>
      <c r="H84" s="303" t="s">
        <v>800</v>
      </c>
    </row>
    <row r="85" spans="1:8" x14ac:dyDescent="0.25">
      <c r="A85" s="303" t="s">
        <v>91</v>
      </c>
      <c r="B85" s="303" t="str">
        <f>IF($B$2=$C$4,$C85,IF($B$2=$D$4,$D85,IF($B$2=$E$4,$E85,IF($B$2=$F$4,$F85,IF($B$2=$G$4,$G85,IF($B$2=#REF!,#REF!,$D85))))))</f>
        <v>red, orange or yellow coloured plastic</v>
      </c>
      <c r="C85" s="303" t="s">
        <v>962</v>
      </c>
      <c r="D85" s="303" t="s">
        <v>266</v>
      </c>
      <c r="E85" s="303" t="s">
        <v>287</v>
      </c>
      <c r="F85" s="303" t="s">
        <v>511</v>
      </c>
      <c r="G85" s="303" t="s">
        <v>647</v>
      </c>
      <c r="H85" s="303" t="s">
        <v>801</v>
      </c>
    </row>
    <row r="86" spans="1:8" x14ac:dyDescent="0.25">
      <c r="A86" s="303" t="s">
        <v>91</v>
      </c>
      <c r="B86" s="303" t="str">
        <f>IF($B$2=$C$4,$C86,IF($B$2=$D$4,$D86,IF($B$2=$E$4,$E86,IF($B$2=$F$4,$F86,IF($B$2=$G$4,$G86,IF($B$2=#REF!,#REF!,$D86))))))</f>
        <v>black coloured plastic</v>
      </c>
      <c r="C86" s="303" t="s">
        <v>269</v>
      </c>
      <c r="D86" s="303" t="s">
        <v>268</v>
      </c>
      <c r="E86" s="303" t="s">
        <v>186</v>
      </c>
      <c r="F86" s="303" t="s">
        <v>512</v>
      </c>
      <c r="G86" s="303" t="s">
        <v>178</v>
      </c>
      <c r="H86" s="303" t="s">
        <v>802</v>
      </c>
    </row>
    <row r="87" spans="1:8" x14ac:dyDescent="0.25">
      <c r="A87" s="303" t="s">
        <v>91</v>
      </c>
      <c r="B87" s="303" t="str">
        <f>IF($B$2=$C$4,$C87,IF($B$2=$D$4,$D87,IF($B$2=$E$4,$E87,IF($B$2=$F$4,$F87,IF($B$2=$G$4,$G87,IF($B$2=#REF!,#REF!,$D87))))))</f>
        <v>Tin, Solders or solder wire</v>
      </c>
      <c r="C87" s="303" t="s">
        <v>194</v>
      </c>
      <c r="D87" s="303" t="s">
        <v>1</v>
      </c>
      <c r="E87" s="303" t="s">
        <v>187</v>
      </c>
      <c r="F87" s="303" t="s">
        <v>513</v>
      </c>
      <c r="G87" s="303" t="s">
        <v>179</v>
      </c>
      <c r="H87" s="303" t="s">
        <v>803</v>
      </c>
    </row>
    <row r="88" spans="1:8" x14ac:dyDescent="0.25">
      <c r="A88" s="303" t="s">
        <v>91</v>
      </c>
      <c r="B88" s="303" t="str">
        <f>IF($B$2=$C$4,$C88,IF($B$2=$D$4,$D88,IF($B$2=$E$4,$E88,IF($B$2=$F$4,$F88,IF($B$2=$G$4,$G88,IF($B$2=#REF!,#REF!,$D88))))))</f>
        <v>Brazing Fillers</v>
      </c>
      <c r="C88" s="303" t="s">
        <v>174</v>
      </c>
      <c r="D88" s="303" t="s">
        <v>2</v>
      </c>
      <c r="E88" s="303" t="s">
        <v>188</v>
      </c>
      <c r="F88" s="303" t="s">
        <v>514</v>
      </c>
      <c r="G88" s="303" t="s">
        <v>180</v>
      </c>
      <c r="H88" s="303" t="s">
        <v>804</v>
      </c>
    </row>
    <row r="89" spans="1:8" x14ac:dyDescent="0.25">
      <c r="A89" s="303" t="s">
        <v>91</v>
      </c>
      <c r="B89" s="303" t="str">
        <f>IF($B$2=$C$4,$C89,IF($B$2=$D$4,$D89,IF($B$2=$E$4,$E89,IF($B$2=$F$4,$F89,IF($B$2=$G$4,$G89,IF($B$2=#REF!,#REF!,$D89))))))</f>
        <v>Fasteners with chromated surface</v>
      </c>
      <c r="C89" s="303" t="s">
        <v>270</v>
      </c>
      <c r="D89" s="303" t="s">
        <v>3</v>
      </c>
      <c r="E89" s="303" t="s">
        <v>189</v>
      </c>
      <c r="F89" s="303" t="s">
        <v>515</v>
      </c>
      <c r="G89" s="303" t="s">
        <v>1133</v>
      </c>
      <c r="H89" s="303" t="s">
        <v>805</v>
      </c>
    </row>
    <row r="90" spans="1:8" x14ac:dyDescent="0.25">
      <c r="A90" s="303" t="s">
        <v>91</v>
      </c>
      <c r="B90" s="303" t="str">
        <f>IF($B$2=$C$4,$C90,IF($B$2=$D$4,$D90,IF($B$2=$E$4,$E90,IF($B$2=$F$4,$F90,IF($B$2=$G$4,$G90,IF($B$2=#REF!,#REF!,$D90))))))</f>
        <v>High pressure die casting</v>
      </c>
      <c r="C90" s="303" t="s">
        <v>195</v>
      </c>
      <c r="D90" s="303" t="s">
        <v>271</v>
      </c>
      <c r="E90" s="303" t="s">
        <v>886</v>
      </c>
      <c r="F90" s="303" t="s">
        <v>516</v>
      </c>
      <c r="G90" s="303" t="s">
        <v>183</v>
      </c>
      <c r="H90" s="303" t="s">
        <v>806</v>
      </c>
    </row>
    <row r="91" spans="1:8" x14ac:dyDescent="0.25">
      <c r="A91" s="303" t="s">
        <v>91</v>
      </c>
      <c r="B91" s="303" t="str">
        <f>IF($B$2=$C$4,$C91,IF($B$2=$D$4,$D91,IF($B$2=$E$4,$E91,IF($B$2=$F$4,$F91,IF($B$2=$G$4,$G91,IF($B$2=#REF!,#REF!,$D91))))))</f>
        <v>Sintered parts</v>
      </c>
      <c r="C91" s="303" t="s">
        <v>175</v>
      </c>
      <c r="D91" s="303" t="s">
        <v>4</v>
      </c>
      <c r="E91" s="303" t="s">
        <v>190</v>
      </c>
      <c r="F91" s="303" t="s">
        <v>517</v>
      </c>
      <c r="G91" s="303" t="s">
        <v>181</v>
      </c>
      <c r="H91" s="303" t="s">
        <v>807</v>
      </c>
    </row>
    <row r="92" spans="1:8" ht="14.5" x14ac:dyDescent="0.25">
      <c r="A92" s="303" t="s">
        <v>91</v>
      </c>
      <c r="B92" s="303" t="str">
        <f>IF($B$2=$C$4,$C92,IF($B$2=$D$4,$D92,IF($B$2=$E$4,$E92,IF($B$2=$F$4,$F92,IF($B$2=$G$4,$G92,IF($B$2=#REF!,#REF!,$D92))))))</f>
        <v>electronic assambly / power supply cord 1.)</v>
      </c>
      <c r="C92" s="303" t="s">
        <v>272</v>
      </c>
      <c r="D92" s="303" t="s">
        <v>273</v>
      </c>
      <c r="E92" s="303" t="s">
        <v>191</v>
      </c>
      <c r="F92" s="303" t="s">
        <v>518</v>
      </c>
      <c r="G92" s="303" t="s">
        <v>648</v>
      </c>
      <c r="H92" s="303" t="s">
        <v>808</v>
      </c>
    </row>
    <row r="93" spans="1:8" x14ac:dyDescent="0.25">
      <c r="A93" s="303" t="s">
        <v>91</v>
      </c>
      <c r="B93" s="303" t="str">
        <f>IF($B$2=$C$4,$C93,IF($B$2=$D$4,$D93,IF($B$2=$E$4,$E93,IF($B$2=$F$4,$F93,IF($B$2=$G$4,$G93,IF($B$2=#REF!,#REF!,$D93))))))</f>
        <v>battery packs</v>
      </c>
      <c r="C93" s="303" t="s">
        <v>196</v>
      </c>
      <c r="D93" s="303" t="s">
        <v>274</v>
      </c>
      <c r="E93" s="303" t="s">
        <v>887</v>
      </c>
      <c r="F93" s="303" t="s">
        <v>519</v>
      </c>
      <c r="G93" s="303" t="s">
        <v>649</v>
      </c>
      <c r="H93" s="303" t="s">
        <v>809</v>
      </c>
    </row>
    <row r="94" spans="1:8" x14ac:dyDescent="0.25">
      <c r="A94" s="303" t="s">
        <v>91</v>
      </c>
      <c r="B94" s="303" t="str">
        <f>IF($B$2=$C$4,$C94,IF($B$2=$D$4,$D94,IF($B$2=$E$4,$E94,IF($B$2=$F$4,$F94,IF($B$2=$G$4,$G94,IF($B$2=#REF!,#REF!,$D94))))))</f>
        <v>charger</v>
      </c>
      <c r="C94" s="303" t="s">
        <v>197</v>
      </c>
      <c r="D94" s="303" t="s">
        <v>275</v>
      </c>
      <c r="E94" s="303" t="s">
        <v>888</v>
      </c>
      <c r="F94" s="303" t="s">
        <v>520</v>
      </c>
      <c r="G94" s="303" t="s">
        <v>650</v>
      </c>
      <c r="H94" s="303" t="s">
        <v>810</v>
      </c>
    </row>
    <row r="95" spans="1:8" x14ac:dyDescent="0.25">
      <c r="A95" s="303" t="s">
        <v>91</v>
      </c>
      <c r="B95" s="303" t="str">
        <f>IF($B$2=$C$4,$C95,IF($B$2=$D$4,$D95,IF($B$2=$E$4,$E95,IF($B$2=$F$4,$F95,IF($B$2=$G$4,$G95,IF($B$2=#REF!,#REF!,$D95))))))</f>
        <v>Textile for end users</v>
      </c>
      <c r="C95" s="303" t="s">
        <v>198</v>
      </c>
      <c r="D95" s="303" t="s">
        <v>172</v>
      </c>
      <c r="E95" s="303" t="s">
        <v>192</v>
      </c>
      <c r="F95" s="303" t="s">
        <v>521</v>
      </c>
      <c r="G95" s="303" t="s">
        <v>182</v>
      </c>
      <c r="H95" s="303" t="s">
        <v>811</v>
      </c>
    </row>
    <row r="96" spans="1:8" x14ac:dyDescent="0.25">
      <c r="A96" s="303" t="s">
        <v>91</v>
      </c>
      <c r="B96" s="303" t="str">
        <f>IF($B$2=$C$4,$C96,IF($B$2=$D$4,$D96,IF($B$2=$E$4,$E96,IF($B$2=$F$4,$F96,IF($B$2=$G$4,$G96,IF($B$2=#REF!,#REF!,$D96))))))</f>
        <v>Declaration necessary</v>
      </c>
      <c r="C96" s="303" t="s">
        <v>277</v>
      </c>
      <c r="D96" s="303" t="s">
        <v>961</v>
      </c>
      <c r="E96" s="303" t="s">
        <v>889</v>
      </c>
      <c r="F96" s="303" t="s">
        <v>522</v>
      </c>
      <c r="G96" s="303" t="s">
        <v>651</v>
      </c>
      <c r="H96" s="303" t="s">
        <v>812</v>
      </c>
    </row>
    <row r="97" spans="1:8" ht="25" x14ac:dyDescent="0.25">
      <c r="A97" s="303" t="s">
        <v>91</v>
      </c>
      <c r="B97" s="303" t="str">
        <f>IF($B$2=$C$4,$C97,IF($B$2=$D$4,$D97,IF($B$2=$E$4,$E97,IF($B$2=$F$4,$F97,IF($B$2=$G$4,$G97,IF($B$2=#REF!,#REF!,$D97))))))</f>
        <v>The part does not contain any of the materials listed on the left</v>
      </c>
      <c r="C97" s="303" t="s">
        <v>280</v>
      </c>
      <c r="D97" s="303" t="s">
        <v>460</v>
      </c>
      <c r="E97" s="303" t="s">
        <v>890</v>
      </c>
      <c r="F97" s="303" t="s">
        <v>523</v>
      </c>
      <c r="G97" s="303" t="s">
        <v>652</v>
      </c>
      <c r="H97" s="303" t="s">
        <v>813</v>
      </c>
    </row>
    <row r="98" spans="1:8" ht="25" x14ac:dyDescent="0.25">
      <c r="A98" s="303" t="s">
        <v>91</v>
      </c>
      <c r="B98" s="303" t="str">
        <f>IF($B$2=$C$4,$C98,IF($B$2=$D$4,$D98,IF($B$2=$E$4,$E98,IF($B$2=$F$4,$F98,IF($B$2=$G$4,$G98,IF($B$2=#REF!,#REF!,$D98))))))</f>
        <v>Plasticiser: 
DIN EN ISO 14389:2014</v>
      </c>
      <c r="C98" s="303" t="s">
        <v>281</v>
      </c>
      <c r="D98" s="303" t="s">
        <v>284</v>
      </c>
      <c r="E98" s="303" t="s">
        <v>284</v>
      </c>
      <c r="F98" s="303" t="s">
        <v>524</v>
      </c>
      <c r="G98" s="303" t="s">
        <v>653</v>
      </c>
      <c r="H98" s="303" t="s">
        <v>814</v>
      </c>
    </row>
    <row r="99" spans="1:8" ht="37.5" x14ac:dyDescent="0.25">
      <c r="A99" s="303" t="s">
        <v>91</v>
      </c>
      <c r="B99" s="303" t="str">
        <f>IF($B$2=$C$4,$C99,IF($B$2=$D$4,$D99,IF($B$2=$E$4,$E99,IF($B$2=$F$4,$F99,IF($B$2=$G$4,$G99,IF($B$2=#REF!,#REF!,$D99))))))</f>
        <v>PAH: 
AfPS GS 2019:01 PAK 
(tested onto final product)</v>
      </c>
      <c r="C99" s="303" t="s">
        <v>1308</v>
      </c>
      <c r="D99" s="303" t="s">
        <v>1315</v>
      </c>
      <c r="E99" s="303" t="s">
        <v>1042</v>
      </c>
      <c r="F99" s="303" t="s">
        <v>1038</v>
      </c>
      <c r="G99" s="303" t="s">
        <v>1044</v>
      </c>
      <c r="H99" s="303" t="s">
        <v>1043</v>
      </c>
    </row>
    <row r="100" spans="1:8" ht="25" x14ac:dyDescent="0.25">
      <c r="A100" s="303" t="s">
        <v>91</v>
      </c>
      <c r="B100" s="303" t="str">
        <f>IF($B$2=$C$4,$C100,IF($B$2=$D$4,$D100,IF($B$2=$E$4,$E100,IF($B$2=$F$4,$F100,IF($B$2=$G$4,$G100,IF($B$2=#REF!,#REF!,$D100))))))</f>
        <v>Heavy metals: 
RoHS-method</v>
      </c>
      <c r="C100" s="303" t="s">
        <v>282</v>
      </c>
      <c r="D100" s="303" t="s">
        <v>285</v>
      </c>
      <c r="E100" s="303" t="s">
        <v>891</v>
      </c>
      <c r="F100" s="303" t="s">
        <v>525</v>
      </c>
      <c r="G100" s="303" t="s">
        <v>654</v>
      </c>
      <c r="H100" s="303" t="s">
        <v>815</v>
      </c>
    </row>
    <row r="101" spans="1:8" ht="37.5" x14ac:dyDescent="0.25">
      <c r="A101" s="303" t="s">
        <v>91</v>
      </c>
      <c r="B101" s="303" t="str">
        <f>IF($B$2=$C$4,$C101,IF($B$2=$D$4,$D101,IF($B$2=$E$4,$E101,IF($B$2=$F$4,$F101,IF($B$2=$G$4,$G101,IF($B$2=#REF!,#REF!,$D101))))))</f>
        <v>SCCP: 
n/a
(tested onto final product)</v>
      </c>
      <c r="C101" s="303" t="s">
        <v>1309</v>
      </c>
      <c r="D101" s="303" t="s">
        <v>951</v>
      </c>
      <c r="E101" s="303" t="s">
        <v>1299</v>
      </c>
      <c r="F101" s="303" t="s">
        <v>1041</v>
      </c>
      <c r="G101" s="303" t="s">
        <v>1039</v>
      </c>
      <c r="H101" s="303" t="s">
        <v>1040</v>
      </c>
    </row>
    <row r="102" spans="1:8" ht="25" x14ac:dyDescent="0.25">
      <c r="A102" s="303" t="s">
        <v>91</v>
      </c>
      <c r="B102" s="303" t="str">
        <f>IF($B$2=$C$4,$C102,IF($B$2=$D$4,$D102,IF($B$2=$E$4,$E102,IF($B$2=$F$4,$F102,IF($B$2=$G$4,$G102,IF($B$2=#REF!,#REF!,$D102))))))</f>
        <v>Tests for textiles: 
(based on Oekotex100)</v>
      </c>
      <c r="C102" s="303" t="s">
        <v>283</v>
      </c>
      <c r="D102" s="303" t="s">
        <v>286</v>
      </c>
      <c r="E102" s="303" t="s">
        <v>892</v>
      </c>
      <c r="F102" s="303" t="s">
        <v>526</v>
      </c>
      <c r="G102" s="303" t="s">
        <v>655</v>
      </c>
      <c r="H102" s="303" t="s">
        <v>816</v>
      </c>
    </row>
    <row r="103" spans="1:8" x14ac:dyDescent="0.25">
      <c r="B103" s="303" t="str">
        <f>IF($B$2=$C$4,$C103,IF($B$2=$D$4,$D103,IF($B$2=$E$4,$E103,IF($B$2=$F$4,$F103,IF($B$2=$G$4,$G103,IF($B$2=#REF!,#REF!,$D103))))))</f>
        <v>Please fill out the cover sheet.</v>
      </c>
      <c r="C103" s="303" t="s">
        <v>289</v>
      </c>
      <c r="D103" s="303" t="s">
        <v>290</v>
      </c>
      <c r="E103" s="303" t="s">
        <v>893</v>
      </c>
      <c r="F103" s="303" t="s">
        <v>527</v>
      </c>
      <c r="G103" s="303" t="s">
        <v>656</v>
      </c>
      <c r="H103" s="303" t="s">
        <v>817</v>
      </c>
    </row>
    <row r="104" spans="1:8" x14ac:dyDescent="0.25">
      <c r="A104" s="303" t="s">
        <v>133</v>
      </c>
      <c r="B104" s="303" t="str">
        <f>IF($B$2=$C$4,$C104,IF($B$2=$D$4,$D104,IF($B$2=$E$4,$E104,IF($B$2=$F$4,$F104,IF($B$2=$G$4,$G104,IF($B$2=#REF!,#REF!,$D104))))))</f>
        <v xml:space="preserve">others: </v>
      </c>
      <c r="C104" s="303" t="s">
        <v>295</v>
      </c>
      <c r="D104" s="303" t="s">
        <v>296</v>
      </c>
      <c r="E104" s="303" t="s">
        <v>894</v>
      </c>
      <c r="F104" s="303" t="s">
        <v>528</v>
      </c>
      <c r="G104" s="303" t="s">
        <v>657</v>
      </c>
      <c r="H104" s="303" t="s">
        <v>818</v>
      </c>
    </row>
    <row r="105" spans="1:8" x14ac:dyDescent="0.25">
      <c r="B105" s="303" t="str">
        <f>IF($B$2=$C$4,$C105,IF($B$2=$D$4,$D105,IF($B$2=$E$4,$E105,IF($B$2=$F$4,$F105,IF($B$2=$G$4,$G105,IF($B$2=#REF!,#REF!,$D105))))))</f>
        <v>battery</v>
      </c>
      <c r="C105" s="303" t="s">
        <v>291</v>
      </c>
      <c r="D105" s="303" t="s">
        <v>293</v>
      </c>
      <c r="E105" s="303" t="s">
        <v>895</v>
      </c>
      <c r="F105" s="303" t="s">
        <v>529</v>
      </c>
      <c r="G105" s="303" t="s">
        <v>658</v>
      </c>
      <c r="H105" s="303" t="s">
        <v>819</v>
      </c>
    </row>
    <row r="106" spans="1:8" x14ac:dyDescent="0.25">
      <c r="B106" s="303" t="str">
        <f>IF($B$2=$C$4,$C106,IF($B$2=$D$4,$D106,IF($B$2=$E$4,$E106,IF($B$2=$F$4,$F106,IF($B$2=$G$4,$G106,IF($B$2=#REF!,#REF!,$D106))))))</f>
        <v>packaging</v>
      </c>
      <c r="C106" s="303" t="s">
        <v>292</v>
      </c>
      <c r="D106" s="303" t="s">
        <v>294</v>
      </c>
      <c r="E106" s="303" t="s">
        <v>896</v>
      </c>
      <c r="F106" s="303" t="s">
        <v>530</v>
      </c>
      <c r="G106" s="303" t="s">
        <v>659</v>
      </c>
      <c r="H106" s="303" t="s">
        <v>820</v>
      </c>
    </row>
    <row r="107" spans="1:8" x14ac:dyDescent="0.25">
      <c r="A107" s="303" t="s">
        <v>298</v>
      </c>
      <c r="B107" s="303" t="str">
        <f>IF($B$2=$C$4,$C107,IF($B$2=$D$4,$D107,IF($B$2=$E$4,$E107,IF($B$2=$F$4,$F107,IF($B$2=$G$4,$G107,IF($B$2=#REF!,#REF!,$D107))))))</f>
        <v>Sum 15 PAH</v>
      </c>
      <c r="C107" s="303" t="s">
        <v>297</v>
      </c>
      <c r="D107" s="303" t="s">
        <v>125</v>
      </c>
      <c r="E107" s="303" t="s">
        <v>897</v>
      </c>
      <c r="F107" s="303" t="s">
        <v>531</v>
      </c>
      <c r="G107" s="303" t="s">
        <v>660</v>
      </c>
      <c r="H107" s="303" t="s">
        <v>125</v>
      </c>
    </row>
    <row r="108" spans="1:8" ht="113.15" customHeight="1" x14ac:dyDescent="0.25">
      <c r="A108" s="303" t="s">
        <v>298</v>
      </c>
      <c r="B108" s="303" t="str">
        <f>IF($B$2=$C$4,$C108,IF($B$2=$D$4,$D108,IF($B$2=$E$4,$E108,IF($B$2=$F$4,$F108,IF($B$2=$G$4,$G108,IF($B$2=#REF!,#REF!,$D108))))))</f>
        <v>For operating elements such as soft grips or switches the Bosch business division PT is allowed to demand that all below listed 15 PAH remain under the detection limit of 0,1PPM (PAH-free). The requirement “PAH-free” will then be agreed separately in the parts specifications or by an agreement/contract between supplier and PT. In all other cases the following limit values have to be met.</v>
      </c>
      <c r="C108" s="303" t="s">
        <v>305</v>
      </c>
      <c r="D108" s="303" t="s">
        <v>306</v>
      </c>
      <c r="E108" s="303" t="s">
        <v>898</v>
      </c>
      <c r="F108" s="303" t="s">
        <v>532</v>
      </c>
      <c r="G108" s="303" t="s">
        <v>661</v>
      </c>
      <c r="H108" s="303" t="s">
        <v>821</v>
      </c>
    </row>
    <row r="109" spans="1:8" ht="112.5" x14ac:dyDescent="0.25">
      <c r="A109" s="303" t="s">
        <v>14</v>
      </c>
      <c r="B109" s="303" t="str">
        <f>IF($B$2=$C$4,$C109,IF($B$2=$D$4,$D109,IF($B$2=$E$4,$E109,IF($B$2=$F$4,$F109,IF($B$2=$G$4,$G109,IF($B$2=#REF!,#REF!,$D109))))))</f>
        <v>All materials delivered to Bosch Power Tools shall comply with the prohibitions of substances listed in annex 17 of EU-REACH. The supplier is obliged to track Reach Annex XVII regularly (e.g. on ECHA homepage) and to inform Bosch purchasing contact immediately if they receive information that any of the substances stated in Reach Annex XVII may be included in supplied material.</v>
      </c>
      <c r="C109" s="303" t="s">
        <v>952</v>
      </c>
      <c r="D109" s="303" t="s">
        <v>1019</v>
      </c>
      <c r="E109" s="301" t="s">
        <v>990</v>
      </c>
      <c r="F109" s="303" t="s">
        <v>965</v>
      </c>
      <c r="G109" s="303" t="s">
        <v>973</v>
      </c>
      <c r="H109" s="303" t="s">
        <v>983</v>
      </c>
    </row>
    <row r="110" spans="1:8" x14ac:dyDescent="0.25">
      <c r="A110" s="303" t="s">
        <v>14</v>
      </c>
      <c r="B110" s="303" t="str">
        <f>IF($B$2=$C$4,$C110,IF($B$2=$D$4,$D110,IF($B$2=$E$4,$E110,IF($B$2=$F$4,$F110,IF($B$2=$G$4,$G110,IF($B$2=#REF!,#REF!,$D110))))))</f>
        <v xml:space="preserve">List of substances restricted under REACH: </v>
      </c>
      <c r="C110" s="303" t="s">
        <v>309</v>
      </c>
      <c r="D110" s="303" t="s">
        <v>311</v>
      </c>
      <c r="E110" s="303" t="s">
        <v>899</v>
      </c>
      <c r="F110" s="303" t="s">
        <v>533</v>
      </c>
      <c r="G110" s="303" t="s">
        <v>662</v>
      </c>
      <c r="H110" s="303" t="s">
        <v>822</v>
      </c>
    </row>
    <row r="111" spans="1:8" x14ac:dyDescent="0.25">
      <c r="A111" s="303" t="s">
        <v>15</v>
      </c>
      <c r="B111" s="303" t="str">
        <f>IF($B$2=$C$4,$C111,IF($B$2=$D$4,$D111,IF($B$2=$E$4,$E111,IF($B$2=$F$4,$F111,IF($B$2=$G$4,$G111,IF($B$2=#REF!,#REF!,$D111))))))</f>
        <v>EC-RoHS: 2011/65/EU and 2015/863/EU</v>
      </c>
      <c r="C111" s="303" t="s">
        <v>314</v>
      </c>
      <c r="D111" s="303" t="s">
        <v>313</v>
      </c>
      <c r="E111" s="303" t="s">
        <v>900</v>
      </c>
      <c r="F111" s="303" t="s">
        <v>313</v>
      </c>
      <c r="G111" s="303" t="s">
        <v>663</v>
      </c>
      <c r="H111" s="303" t="s">
        <v>823</v>
      </c>
    </row>
    <row r="112" spans="1:8" x14ac:dyDescent="0.25">
      <c r="A112" s="303" t="s">
        <v>80</v>
      </c>
      <c r="B112" s="303" t="str">
        <f>IF($B$2=$C$4,$C112,IF($B$2=$D$4,$D112,IF($B$2=$E$4,$E112,IF($B$2=$F$4,$F112,IF($B$2=$G$4,$G112,IF($B$2=#REF!,#REF!,$D112))))))</f>
        <v>Glass</v>
      </c>
      <c r="C112" s="303" t="s">
        <v>344</v>
      </c>
      <c r="D112" s="303" t="s">
        <v>330</v>
      </c>
      <c r="E112" s="303" t="s">
        <v>901</v>
      </c>
      <c r="F112" s="303" t="s">
        <v>534</v>
      </c>
      <c r="G112" s="303" t="s">
        <v>664</v>
      </c>
      <c r="H112" s="303" t="s">
        <v>824</v>
      </c>
    </row>
    <row r="113" spans="1:8" x14ac:dyDescent="0.25">
      <c r="A113" s="303" t="s">
        <v>80</v>
      </c>
      <c r="B113" s="303" t="str">
        <f>IF($B$2=$C$4,$C113,IF($B$2=$D$4,$D113,IF($B$2=$E$4,$E113,IF($B$2=$F$4,$F113,IF($B$2=$G$4,$G113,IF($B$2=#REF!,#REF!,$D113))))))</f>
        <v>Paper/cardboard/carton</v>
      </c>
      <c r="C113" s="303" t="s">
        <v>345</v>
      </c>
      <c r="D113" s="303" t="s">
        <v>329</v>
      </c>
      <c r="E113" s="303" t="s">
        <v>902</v>
      </c>
      <c r="F113" s="303" t="s">
        <v>535</v>
      </c>
      <c r="G113" s="303" t="s">
        <v>665</v>
      </c>
      <c r="H113" s="303" t="s">
        <v>825</v>
      </c>
    </row>
    <row r="114" spans="1:8" x14ac:dyDescent="0.25">
      <c r="A114" s="303" t="s">
        <v>80</v>
      </c>
      <c r="B114" s="303" t="str">
        <f>IF($B$2=$C$4,$C114,IF($B$2=$D$4,$D114,IF($B$2=$E$4,$E114,IF($B$2=$F$4,$F114,IF($B$2=$G$4,$G114,IF($B$2=#REF!,#REF!,$D114))))))</f>
        <v>Tin plate, steel</v>
      </c>
      <c r="C114" s="303" t="s">
        <v>347</v>
      </c>
      <c r="D114" s="303" t="s">
        <v>328</v>
      </c>
      <c r="E114" s="303" t="s">
        <v>903</v>
      </c>
      <c r="F114" s="303" t="s">
        <v>536</v>
      </c>
      <c r="G114" s="303" t="s">
        <v>666</v>
      </c>
      <c r="H114" s="303" t="s">
        <v>826</v>
      </c>
    </row>
    <row r="115" spans="1:8" x14ac:dyDescent="0.25">
      <c r="A115" s="303" t="s">
        <v>80</v>
      </c>
      <c r="B115" s="303" t="str">
        <f>IF($B$2=$C$4,$C115,IF($B$2=$D$4,$D115,IF($B$2=$E$4,$E115,IF($B$2=$F$4,$F115,IF($B$2=$G$4,$G115,IF($B$2=#REF!,#REF!,$D115))))))</f>
        <v>Aluminum, other metals</v>
      </c>
      <c r="C115" s="303" t="s">
        <v>348</v>
      </c>
      <c r="D115" s="303" t="s">
        <v>331</v>
      </c>
      <c r="E115" s="303" t="s">
        <v>904</v>
      </c>
      <c r="F115" s="303" t="s">
        <v>537</v>
      </c>
      <c r="G115" s="303" t="s">
        <v>667</v>
      </c>
      <c r="H115" s="303" t="s">
        <v>827</v>
      </c>
    </row>
    <row r="116" spans="1:8" x14ac:dyDescent="0.25">
      <c r="A116" s="303" t="s">
        <v>80</v>
      </c>
      <c r="B116" s="303" t="str">
        <f>IF($B$2=$C$4,$C116,IF($B$2=$D$4,$D116,IF($B$2=$E$4,$E116,IF($B$2=$F$4,$F116,IF($B$2=$G$4,$G116,IF($B$2=#REF!,#REF!,$D116))))))</f>
        <v>Content PET</v>
      </c>
      <c r="C116" s="303" t="s">
        <v>349</v>
      </c>
      <c r="D116" s="303" t="s">
        <v>332</v>
      </c>
      <c r="E116" s="303" t="s">
        <v>905</v>
      </c>
      <c r="F116" s="303" t="s">
        <v>538</v>
      </c>
      <c r="G116" s="303" t="s">
        <v>668</v>
      </c>
      <c r="H116" s="303" t="s">
        <v>828</v>
      </c>
    </row>
    <row r="117" spans="1:8" x14ac:dyDescent="0.25">
      <c r="A117" s="303" t="s">
        <v>80</v>
      </c>
      <c r="B117" s="303" t="str">
        <f>IF($B$2=$C$4,$C117,IF($B$2=$D$4,$D117,IF($B$2=$E$4,$E117,IF($B$2=$F$4,$F117,IF($B$2=$G$4,$G117,IF($B$2=#REF!,#REF!,$D117))))))</f>
        <v>Content HDPE</v>
      </c>
      <c r="C117" s="303" t="s">
        <v>350</v>
      </c>
      <c r="D117" s="303" t="s">
        <v>333</v>
      </c>
      <c r="E117" s="303" t="s">
        <v>906</v>
      </c>
      <c r="F117" s="303" t="s">
        <v>539</v>
      </c>
      <c r="G117" s="303" t="s">
        <v>669</v>
      </c>
      <c r="H117" s="303" t="s">
        <v>829</v>
      </c>
    </row>
    <row r="118" spans="1:8" x14ac:dyDescent="0.25">
      <c r="A118" s="303" t="s">
        <v>80</v>
      </c>
      <c r="B118" s="303" t="str">
        <f>IF($B$2=$C$4,$C118,IF($B$2=$D$4,$D118,IF($B$2=$E$4,$E118,IF($B$2=$F$4,$F118,IF($B$2=$G$4,$G118,IF($B$2=#REF!,#REF!,$D118))))))</f>
        <v>Content PVC</v>
      </c>
      <c r="C118" s="303" t="s">
        <v>351</v>
      </c>
      <c r="D118" s="303" t="s">
        <v>334</v>
      </c>
      <c r="E118" s="303" t="s">
        <v>907</v>
      </c>
      <c r="F118" s="303" t="s">
        <v>540</v>
      </c>
      <c r="G118" s="303" t="s">
        <v>670</v>
      </c>
      <c r="H118" s="303" t="s">
        <v>830</v>
      </c>
    </row>
    <row r="119" spans="1:8" x14ac:dyDescent="0.25">
      <c r="A119" s="303" t="s">
        <v>80</v>
      </c>
      <c r="B119" s="303" t="str">
        <f>IF($B$2=$C$4,$C119,IF($B$2=$D$4,$D119,IF($B$2=$E$4,$E119,IF($B$2=$F$4,$F119,IF($B$2=$G$4,$G119,IF($B$2=#REF!,#REF!,$D119))))))</f>
        <v>Content LDPE</v>
      </c>
      <c r="C119" s="303" t="s">
        <v>352</v>
      </c>
      <c r="D119" s="303" t="s">
        <v>335</v>
      </c>
      <c r="E119" s="303" t="s">
        <v>908</v>
      </c>
      <c r="F119" s="303" t="s">
        <v>541</v>
      </c>
      <c r="G119" s="303" t="s">
        <v>671</v>
      </c>
      <c r="H119" s="303" t="s">
        <v>831</v>
      </c>
    </row>
    <row r="120" spans="1:8" x14ac:dyDescent="0.25">
      <c r="A120" s="303" t="s">
        <v>80</v>
      </c>
      <c r="B120" s="303" t="str">
        <f>IF($B$2=$C$4,$C120,IF($B$2=$D$4,$D120,IF($B$2=$E$4,$E120,IF($B$2=$F$4,$F120,IF($B$2=$G$4,$G120,IF($B$2=#REF!,#REF!,$D120))))))</f>
        <v>Content PP</v>
      </c>
      <c r="C120" s="303" t="s">
        <v>353</v>
      </c>
      <c r="D120" s="303" t="s">
        <v>336</v>
      </c>
      <c r="E120" s="303" t="s">
        <v>909</v>
      </c>
      <c r="F120" s="303" t="s">
        <v>542</v>
      </c>
      <c r="G120" s="303" t="s">
        <v>672</v>
      </c>
      <c r="H120" s="303" t="s">
        <v>832</v>
      </c>
    </row>
    <row r="121" spans="1:8" x14ac:dyDescent="0.25">
      <c r="A121" s="303" t="s">
        <v>80</v>
      </c>
      <c r="B121" s="303" t="str">
        <f>IF($B$2=$C$4,$C121,IF($B$2=$D$4,$D121,IF($B$2=$E$4,$E121,IF($B$2=$F$4,$F121,IF($B$2=$G$4,$G121,IF($B$2=#REF!,#REF!,$D121))))))</f>
        <v>Content EPS</v>
      </c>
      <c r="C121" s="303" t="s">
        <v>354</v>
      </c>
      <c r="D121" s="303" t="s">
        <v>337</v>
      </c>
      <c r="E121" s="303" t="s">
        <v>910</v>
      </c>
      <c r="F121" s="303" t="s">
        <v>543</v>
      </c>
      <c r="G121" s="303" t="s">
        <v>673</v>
      </c>
      <c r="H121" s="303" t="s">
        <v>833</v>
      </c>
    </row>
    <row r="122" spans="1:8" x14ac:dyDescent="0.25">
      <c r="A122" s="303" t="s">
        <v>80</v>
      </c>
      <c r="B122" s="303" t="str">
        <f>IF($B$2=$C$4,$C122,IF($B$2=$D$4,$D122,IF($B$2=$E$4,$E122,IF($B$2=$F$4,$F122,IF($B$2=$G$4,$G122,IF($B$2=#REF!,#REF!,$D122))))))</f>
        <v>Content PS</v>
      </c>
      <c r="C122" s="303" t="s">
        <v>355</v>
      </c>
      <c r="D122" s="303" t="s">
        <v>338</v>
      </c>
      <c r="E122" s="303" t="s">
        <v>911</v>
      </c>
      <c r="F122" s="303" t="s">
        <v>544</v>
      </c>
      <c r="G122" s="303" t="s">
        <v>674</v>
      </c>
      <c r="H122" s="303" t="s">
        <v>834</v>
      </c>
    </row>
    <row r="123" spans="1:8" x14ac:dyDescent="0.25">
      <c r="A123" s="303" t="s">
        <v>80</v>
      </c>
      <c r="B123" s="303" t="str">
        <f>IF($B$2=$C$4,$C123,IF($B$2=$D$4,$D123,IF($B$2=$E$4,$E123,IF($B$2=$F$4,$F123,IF($B$2=$G$4,$G123,IF($B$2=#REF!,#REF!,$D123))))))</f>
        <v>Content PPS</v>
      </c>
      <c r="C123" s="303" t="s">
        <v>356</v>
      </c>
      <c r="D123" s="303" t="s">
        <v>339</v>
      </c>
      <c r="E123" s="303" t="s">
        <v>912</v>
      </c>
      <c r="F123" s="303" t="s">
        <v>545</v>
      </c>
      <c r="G123" s="303" t="s">
        <v>675</v>
      </c>
      <c r="H123" s="303" t="s">
        <v>835</v>
      </c>
    </row>
    <row r="124" spans="1:8" x14ac:dyDescent="0.25">
      <c r="A124" s="303" t="s">
        <v>80</v>
      </c>
      <c r="B124" s="303" t="str">
        <f>IF($B$2=$C$4,$C124,IF($B$2=$D$4,$D124,IF($B$2=$E$4,$E124,IF($B$2=$F$4,$F124,IF($B$2=$G$4,$G124,IF($B$2=#REF!,#REF!,$D124))))))</f>
        <v>Other plastic/unknown</v>
      </c>
      <c r="C124" s="303" t="s">
        <v>359</v>
      </c>
      <c r="D124" s="303" t="s">
        <v>340</v>
      </c>
      <c r="E124" s="303" t="s">
        <v>913</v>
      </c>
      <c r="F124" s="303" t="s">
        <v>546</v>
      </c>
      <c r="G124" s="303" t="s">
        <v>676</v>
      </c>
      <c r="H124" s="303" t="s">
        <v>836</v>
      </c>
    </row>
    <row r="125" spans="1:8" x14ac:dyDescent="0.25">
      <c r="A125" s="303" t="s">
        <v>80</v>
      </c>
      <c r="B125" s="303" t="str">
        <f>IF($B$2=$C$4,$C125,IF($B$2=$D$4,$D125,IF($B$2=$E$4,$E125,IF($B$2=$F$4,$F125,IF($B$2=$G$4,$G125,IF($B$2=#REF!,#REF!,$D125))))))</f>
        <v>Composite packaging</v>
      </c>
      <c r="C125" s="303" t="s">
        <v>346</v>
      </c>
      <c r="D125" s="303" t="s">
        <v>341</v>
      </c>
      <c r="E125" s="303" t="s">
        <v>914</v>
      </c>
      <c r="F125" s="303" t="s">
        <v>547</v>
      </c>
      <c r="G125" s="303" t="s">
        <v>677</v>
      </c>
      <c r="H125" s="303" t="s">
        <v>837</v>
      </c>
    </row>
    <row r="126" spans="1:8" x14ac:dyDescent="0.25">
      <c r="A126" s="303" t="s">
        <v>80</v>
      </c>
      <c r="B126" s="303" t="str">
        <f>IF($B$2=$C$4,$C126,IF($B$2=$D$4,$D126,IF($B$2=$E$4,$E126,IF($B$2=$F$4,$F126,IF($B$2=$G$4,$G126,IF($B$2=#REF!,#REF!,$D126))))))</f>
        <v>Wood without Euro-pallets</v>
      </c>
      <c r="C126" s="303" t="s">
        <v>357</v>
      </c>
      <c r="D126" s="303" t="s">
        <v>342</v>
      </c>
      <c r="E126" s="303" t="s">
        <v>915</v>
      </c>
      <c r="F126" s="303" t="s">
        <v>548</v>
      </c>
      <c r="G126" s="303" t="s">
        <v>678</v>
      </c>
      <c r="H126" s="303" t="s">
        <v>838</v>
      </c>
    </row>
    <row r="127" spans="1:8" x14ac:dyDescent="0.25">
      <c r="A127" s="303" t="s">
        <v>80</v>
      </c>
      <c r="B127" s="303" t="str">
        <f>IF($B$2=$C$4,$C127,IF($B$2=$D$4,$D127,IF($B$2=$E$4,$E127,IF($B$2=$F$4,$F127,IF($B$2=$G$4,$G127,IF($B$2=#REF!,#REF!,$D127))))))</f>
        <v>other natural materials</v>
      </c>
      <c r="C127" s="303" t="s">
        <v>358</v>
      </c>
      <c r="D127" s="303" t="s">
        <v>343</v>
      </c>
      <c r="E127" s="303" t="s">
        <v>916</v>
      </c>
      <c r="F127" s="303" t="s">
        <v>549</v>
      </c>
      <c r="G127" s="303" t="s">
        <v>679</v>
      </c>
      <c r="H127" s="303" t="s">
        <v>839</v>
      </c>
    </row>
    <row r="128" spans="1:8" x14ac:dyDescent="0.25">
      <c r="A128" s="303" t="s">
        <v>79</v>
      </c>
      <c r="B128" s="303" t="str">
        <f>IF($B$2=$C$4,$C128,IF($B$2=$D$4,$D128,IF($B$2=$E$4,$E128,IF($B$2=$F$4,$F128,IF($B$2=$G$4,$G128,IF($B$2=#REF!,#REF!,$D128))))))</f>
        <v>Build</v>
      </c>
      <c r="C128" s="303" t="s">
        <v>47</v>
      </c>
      <c r="D128" s="303" t="s">
        <v>393</v>
      </c>
      <c r="E128" s="303" t="s">
        <v>917</v>
      </c>
      <c r="F128" s="303" t="s">
        <v>550</v>
      </c>
      <c r="G128" s="303" t="s">
        <v>680</v>
      </c>
      <c r="H128" s="303" t="s">
        <v>840</v>
      </c>
    </row>
    <row r="129" spans="1:8" x14ac:dyDescent="0.25">
      <c r="A129" s="303" t="s">
        <v>79</v>
      </c>
      <c r="B129" s="303" t="str">
        <f>IF($B$2=$C$4,$C129,IF($B$2=$D$4,$D129,IF($B$2=$E$4,$E129,IF($B$2=$F$4,$F129,IF($B$2=$G$4,$G129,IF($B$2=#REF!,#REF!,$D129))))))</f>
        <v>Nickel-Cadmium (NiCd)</v>
      </c>
      <c r="C129" s="303" t="s">
        <v>383</v>
      </c>
      <c r="D129" s="303" t="s">
        <v>383</v>
      </c>
      <c r="E129" s="303" t="s">
        <v>918</v>
      </c>
      <c r="F129" s="303" t="s">
        <v>551</v>
      </c>
      <c r="G129" s="303" t="s">
        <v>681</v>
      </c>
      <c r="H129" s="303" t="s">
        <v>841</v>
      </c>
    </row>
    <row r="130" spans="1:8" x14ac:dyDescent="0.25">
      <c r="A130" s="303" t="s">
        <v>79</v>
      </c>
      <c r="B130" s="303" t="str">
        <f>IF($B$2=$C$4,$C130,IF($B$2=$D$4,$D130,IF($B$2=$E$4,$E130,IF($B$2=$F$4,$F130,IF($B$2=$G$4,$G130,IF($B$2=#REF!,#REF!,$D130))))))</f>
        <v>Nickel-metal hydride (NiMh)</v>
      </c>
      <c r="C130" s="303" t="s">
        <v>394</v>
      </c>
      <c r="D130" s="303" t="s">
        <v>384</v>
      </c>
      <c r="E130" s="303" t="s">
        <v>919</v>
      </c>
      <c r="F130" s="303" t="s">
        <v>552</v>
      </c>
      <c r="G130" s="303" t="s">
        <v>682</v>
      </c>
      <c r="H130" s="303" t="s">
        <v>842</v>
      </c>
    </row>
    <row r="131" spans="1:8" x14ac:dyDescent="0.25">
      <c r="A131" s="303" t="s">
        <v>79</v>
      </c>
      <c r="B131" s="303" t="str">
        <f>IF($B$2=$C$4,$C131,IF($B$2=$D$4,$D131,IF($B$2=$E$4,$E131,IF($B$2=$F$4,$F131,IF($B$2=$G$4,$G131,IF($B$2=#REF!,#REF!,$D131))))))</f>
        <v>Lithium-Ion (Li-Ion)</v>
      </c>
      <c r="C131" s="303" t="s">
        <v>385</v>
      </c>
      <c r="D131" s="303" t="s">
        <v>385</v>
      </c>
      <c r="E131" s="303" t="s">
        <v>920</v>
      </c>
      <c r="F131" s="303" t="s">
        <v>553</v>
      </c>
      <c r="G131" s="303" t="s">
        <v>683</v>
      </c>
      <c r="H131" s="303" t="s">
        <v>843</v>
      </c>
    </row>
    <row r="132" spans="1:8" x14ac:dyDescent="0.25">
      <c r="A132" s="303" t="s">
        <v>79</v>
      </c>
      <c r="B132" s="303" t="str">
        <f>IF($B$2=$C$4,$C132,IF($B$2=$D$4,$D132,IF($B$2=$E$4,$E132,IF($B$2=$F$4,$F132,IF($B$2=$G$4,$G132,IF($B$2=#REF!,#REF!,$D132))))))</f>
        <v>Lithium-Metal (Li-Met)</v>
      </c>
      <c r="C132" s="303" t="s">
        <v>395</v>
      </c>
      <c r="D132" s="303" t="s">
        <v>386</v>
      </c>
      <c r="E132" s="303" t="s">
        <v>921</v>
      </c>
      <c r="F132" s="303" t="s">
        <v>554</v>
      </c>
      <c r="G132" s="303" t="s">
        <v>684</v>
      </c>
      <c r="H132" s="303" t="s">
        <v>844</v>
      </c>
    </row>
    <row r="133" spans="1:8" x14ac:dyDescent="0.25">
      <c r="A133" s="303" t="s">
        <v>79</v>
      </c>
      <c r="B133" s="303" t="str">
        <f>IF($B$2=$C$4,$C133,IF($B$2=$D$4,$D133,IF($B$2=$E$4,$E133,IF($B$2=$F$4,$F133,IF($B$2=$G$4,$G133,IF($B$2=#REF!,#REF!,$D133))))))</f>
        <v>Alkali-Manganese (AlMn)</v>
      </c>
      <c r="C133" s="303" t="s">
        <v>396</v>
      </c>
      <c r="D133" s="303" t="s">
        <v>387</v>
      </c>
      <c r="E133" s="303" t="s">
        <v>922</v>
      </c>
      <c r="F133" s="303" t="s">
        <v>555</v>
      </c>
      <c r="G133" s="303" t="s">
        <v>685</v>
      </c>
      <c r="H133" s="303" t="s">
        <v>845</v>
      </c>
    </row>
    <row r="134" spans="1:8" x14ac:dyDescent="0.25">
      <c r="A134" s="303" t="s">
        <v>79</v>
      </c>
      <c r="B134" s="303" t="str">
        <f>IF($B$2=$C$4,$C134,IF($B$2=$D$4,$D134,IF($B$2=$E$4,$E134,IF($B$2=$F$4,$F134,IF($B$2=$G$4,$G134,IF($B$2=#REF!,#REF!,$D134))))))</f>
        <v>Zinc carbon (ZnC)</v>
      </c>
      <c r="C134" s="303" t="s">
        <v>397</v>
      </c>
      <c r="D134" s="303" t="s">
        <v>388</v>
      </c>
      <c r="E134" s="303" t="s">
        <v>923</v>
      </c>
      <c r="F134" s="303" t="s">
        <v>556</v>
      </c>
      <c r="G134" s="303" t="s">
        <v>686</v>
      </c>
      <c r="H134" s="303" t="s">
        <v>846</v>
      </c>
    </row>
    <row r="135" spans="1:8" x14ac:dyDescent="0.25">
      <c r="A135" s="303" t="s">
        <v>79</v>
      </c>
      <c r="B135" s="303" t="str">
        <f>IF($B$2=$C$4,$C135,IF($B$2=$D$4,$D135,IF($B$2=$E$4,$E135,IF($B$2=$F$4,$F135,IF($B$2=$G$4,$G135,IF($B$2=#REF!,#REF!,$D135))))))</f>
        <v>Zinc-air (ZnLuft)</v>
      </c>
      <c r="C135" s="303" t="s">
        <v>398</v>
      </c>
      <c r="D135" s="303" t="s">
        <v>389</v>
      </c>
      <c r="E135" s="303" t="s">
        <v>924</v>
      </c>
      <c r="F135" s="303" t="s">
        <v>557</v>
      </c>
      <c r="G135" s="303" t="s">
        <v>687</v>
      </c>
      <c r="H135" s="303" t="s">
        <v>389</v>
      </c>
    </row>
    <row r="136" spans="1:8" x14ac:dyDescent="0.25">
      <c r="A136" s="303" t="s">
        <v>79</v>
      </c>
      <c r="B136" s="303" t="str">
        <f>IF($B$2=$C$4,$C136,IF($B$2=$D$4,$D136,IF($B$2=$E$4,$E136,IF($B$2=$F$4,$F136,IF($B$2=$G$4,$G136,IF($B$2=#REF!,#REF!,$D136))))))</f>
        <v>Lead Gel (Pb-Gel)</v>
      </c>
      <c r="C136" s="303" t="s">
        <v>399</v>
      </c>
      <c r="D136" s="303" t="s">
        <v>390</v>
      </c>
      <c r="E136" s="303" t="s">
        <v>925</v>
      </c>
      <c r="F136" s="303" t="s">
        <v>558</v>
      </c>
      <c r="G136" s="303" t="s">
        <v>688</v>
      </c>
      <c r="H136" s="303" t="s">
        <v>847</v>
      </c>
    </row>
    <row r="137" spans="1:8" x14ac:dyDescent="0.25">
      <c r="A137" s="303" t="s">
        <v>79</v>
      </c>
      <c r="B137" s="303" t="str">
        <f>IF($B$2=$C$4,$C137,IF($B$2=$D$4,$D137,IF($B$2=$E$4,$E137,IF($B$2=$F$4,$F137,IF($B$2=$G$4,$G137,IF($B$2=#REF!,#REF!,$D137))))))</f>
        <v>Kleinblei (Pb)</v>
      </c>
      <c r="C137" s="303" t="s">
        <v>391</v>
      </c>
      <c r="D137" s="303" t="s">
        <v>391</v>
      </c>
      <c r="E137" s="303" t="s">
        <v>391</v>
      </c>
      <c r="F137" s="303" t="s">
        <v>559</v>
      </c>
      <c r="G137" s="303" t="s">
        <v>689</v>
      </c>
      <c r="H137" s="303" t="s">
        <v>391</v>
      </c>
    </row>
    <row r="138" spans="1:8" x14ac:dyDescent="0.25">
      <c r="A138" s="303" t="s">
        <v>79</v>
      </c>
      <c r="B138" s="303" t="str">
        <f>IF($B$2=$C$4,$C138,IF($B$2=$D$4,$D138,IF($B$2=$E$4,$E138,IF($B$2=$F$4,$F138,IF($B$2=$G$4,$G138,IF($B$2=#REF!,#REF!,$D138))))))</f>
        <v>Silver oxide (AgO)</v>
      </c>
      <c r="C138" s="303" t="s">
        <v>400</v>
      </c>
      <c r="D138" s="303" t="s">
        <v>392</v>
      </c>
      <c r="E138" s="303" t="s">
        <v>926</v>
      </c>
      <c r="F138" s="303" t="s">
        <v>560</v>
      </c>
      <c r="G138" s="303" t="s">
        <v>690</v>
      </c>
      <c r="H138" s="303" t="s">
        <v>848</v>
      </c>
    </row>
    <row r="139" spans="1:8" x14ac:dyDescent="0.25">
      <c r="A139" s="303" t="s">
        <v>79</v>
      </c>
      <c r="B139" s="303" t="str">
        <f>IF($B$2=$C$4,$C139,IF($B$2=$D$4,$D139,IF($B$2=$E$4,$E139,IF($B$2=$F$4,$F139,IF($B$2=$G$4,$G139,IF($B$2=#REF!,#REF!,$D139))))))</f>
        <v>Other</v>
      </c>
      <c r="C139" s="303" t="s">
        <v>401</v>
      </c>
      <c r="D139" s="303" t="s">
        <v>0</v>
      </c>
      <c r="E139" s="303" t="s">
        <v>927</v>
      </c>
      <c r="F139" s="303" t="s">
        <v>561</v>
      </c>
      <c r="G139" s="303" t="s">
        <v>691</v>
      </c>
      <c r="H139" s="303" t="s">
        <v>849</v>
      </c>
    </row>
    <row r="140" spans="1:8" x14ac:dyDescent="0.25">
      <c r="A140" s="303" t="s">
        <v>79</v>
      </c>
      <c r="B140" s="303" t="str">
        <f>IF($B$2=$C$4,$C140,IF($B$2=$D$4,$D140,IF($B$2=$E$4,$E140,IF($B$2=$F$4,$F140,IF($B$2=$G$4,$G140,IF($B$2=#REF!,#REF!,$D140))))))</f>
        <v>Button cell</v>
      </c>
      <c r="C140" s="303" t="s">
        <v>402</v>
      </c>
      <c r="D140" s="303" t="s">
        <v>364</v>
      </c>
      <c r="E140" s="303" t="s">
        <v>928</v>
      </c>
      <c r="F140" s="303" t="s">
        <v>562</v>
      </c>
      <c r="G140" s="303" t="s">
        <v>692</v>
      </c>
      <c r="H140" s="303" t="s">
        <v>850</v>
      </c>
    </row>
    <row r="141" spans="1:8" x14ac:dyDescent="0.25">
      <c r="A141" s="303" t="s">
        <v>79</v>
      </c>
      <c r="B141" s="303" t="str">
        <f>IF($B$2=$C$4,$C141,IF($B$2=$D$4,$D141,IF($B$2=$E$4,$E141,IF($B$2=$F$4,$F141,IF($B$2=$G$4,$G141,IF($B$2=#REF!,#REF!,$D141))))))</f>
        <v>AA</v>
      </c>
      <c r="C141" s="303" t="s">
        <v>365</v>
      </c>
      <c r="D141" s="303" t="s">
        <v>365</v>
      </c>
      <c r="E141" s="303" t="s">
        <v>365</v>
      </c>
      <c r="F141" s="303" t="s">
        <v>365</v>
      </c>
      <c r="G141" s="303" t="s">
        <v>693</v>
      </c>
      <c r="H141" s="303" t="s">
        <v>851</v>
      </c>
    </row>
    <row r="142" spans="1:8" x14ac:dyDescent="0.25">
      <c r="A142" s="303" t="s">
        <v>79</v>
      </c>
      <c r="B142" s="303" t="str">
        <f>IF($B$2=$C$4,$C142,IF($B$2=$D$4,$D142,IF($B$2=$E$4,$E142,IF($B$2=$F$4,$F142,IF($B$2=$G$4,$G142,IF($B$2=#REF!,#REF!,$D142))))))</f>
        <v>AAA</v>
      </c>
      <c r="C142" s="303" t="s">
        <v>366</v>
      </c>
      <c r="D142" s="303" t="s">
        <v>366</v>
      </c>
      <c r="E142" s="303" t="s">
        <v>366</v>
      </c>
      <c r="F142" s="303" t="s">
        <v>366</v>
      </c>
      <c r="G142" s="303" t="s">
        <v>694</v>
      </c>
      <c r="H142" s="303" t="s">
        <v>852</v>
      </c>
    </row>
    <row r="143" spans="1:8" x14ac:dyDescent="0.25">
      <c r="A143" s="303" t="s">
        <v>79</v>
      </c>
      <c r="B143" s="303" t="str">
        <f>IF($B$2=$C$4,$C143,IF($B$2=$D$4,$D143,IF($B$2=$E$4,$E143,IF($B$2=$F$4,$F143,IF($B$2=$G$4,$G143,IF($B$2=#REF!,#REF!,$D143))))))</f>
        <v>D</v>
      </c>
      <c r="C143" s="303" t="s">
        <v>27</v>
      </c>
      <c r="D143" s="303" t="s">
        <v>27</v>
      </c>
      <c r="E143" s="303" t="s">
        <v>27</v>
      </c>
      <c r="F143" s="303" t="s">
        <v>27</v>
      </c>
      <c r="G143" s="303" t="s">
        <v>695</v>
      </c>
      <c r="H143" s="303" t="s">
        <v>27</v>
      </c>
    </row>
    <row r="144" spans="1:8" x14ac:dyDescent="0.25">
      <c r="A144" s="303" t="s">
        <v>79</v>
      </c>
      <c r="B144" s="303" t="str">
        <f>IF($B$2=$C$4,$C144,IF($B$2=$D$4,$D144,IF($B$2=$E$4,$E144,IF($B$2=$F$4,$F144,IF($B$2=$G$4,$G144,IF($B$2=#REF!,#REF!,$D144))))))</f>
        <v>9-V-Block</v>
      </c>
      <c r="C144" s="303" t="s">
        <v>367</v>
      </c>
      <c r="D144" s="303" t="s">
        <v>367</v>
      </c>
      <c r="E144" s="303" t="s">
        <v>367</v>
      </c>
      <c r="F144" s="303" t="s">
        <v>367</v>
      </c>
      <c r="G144" s="303" t="s">
        <v>696</v>
      </c>
      <c r="H144" s="303" t="s">
        <v>853</v>
      </c>
    </row>
    <row r="145" spans="1:8" x14ac:dyDescent="0.25">
      <c r="A145" s="303" t="s">
        <v>79</v>
      </c>
      <c r="B145" s="303" t="str">
        <f>IF($B$2=$C$4,$C145,IF($B$2=$D$4,$D145,IF($B$2=$E$4,$E145,IF($B$2=$F$4,$F145,IF($B$2=$G$4,$G145,IF($B$2=#REF!,#REF!,$D145))))))</f>
        <v>LR1</v>
      </c>
      <c r="C145" s="303" t="s">
        <v>368</v>
      </c>
      <c r="D145" s="303" t="s">
        <v>368</v>
      </c>
      <c r="E145" s="303" t="s">
        <v>368</v>
      </c>
      <c r="F145" s="303" t="s">
        <v>368</v>
      </c>
      <c r="G145" s="303" t="s">
        <v>697</v>
      </c>
      <c r="H145" s="303" t="s">
        <v>368</v>
      </c>
    </row>
    <row r="146" spans="1:8" x14ac:dyDescent="0.25">
      <c r="A146" s="303" t="s">
        <v>79</v>
      </c>
      <c r="B146" s="303" t="str">
        <f>IF($B$2=$C$4,$C146,IF($B$2=$D$4,$D146,IF($B$2=$E$4,$E146,IF($B$2=$F$4,$F146,IF($B$2=$G$4,$G146,IF($B$2=#REF!,#REF!,$D146))))))</f>
        <v>2/3A</v>
      </c>
      <c r="C146" s="303" t="s">
        <v>369</v>
      </c>
      <c r="D146" s="303" t="s">
        <v>369</v>
      </c>
      <c r="E146" s="303" t="s">
        <v>369</v>
      </c>
      <c r="F146" s="303" t="s">
        <v>369</v>
      </c>
      <c r="G146" s="303" t="s">
        <v>698</v>
      </c>
      <c r="H146" s="303" t="s">
        <v>369</v>
      </c>
    </row>
    <row r="147" spans="1:8" x14ac:dyDescent="0.25">
      <c r="A147" s="303" t="s">
        <v>79</v>
      </c>
      <c r="B147" s="303" t="str">
        <f>IF($B$2=$C$4,$C147,IF($B$2=$D$4,$D147,IF($B$2=$E$4,$E147,IF($B$2=$F$4,$F147,IF($B$2=$G$4,$G147,IF($B$2=#REF!,#REF!,$D147))))))</f>
        <v>N</v>
      </c>
      <c r="C147" s="303" t="s">
        <v>370</v>
      </c>
      <c r="D147" s="303" t="s">
        <v>370</v>
      </c>
      <c r="E147" s="303" t="s">
        <v>370</v>
      </c>
      <c r="F147" s="303" t="s">
        <v>370</v>
      </c>
      <c r="G147" s="303" t="s">
        <v>699</v>
      </c>
      <c r="H147" s="303" t="s">
        <v>370</v>
      </c>
    </row>
    <row r="148" spans="1:8" x14ac:dyDescent="0.25">
      <c r="A148" s="303" t="s">
        <v>79</v>
      </c>
      <c r="B148" s="303" t="str">
        <f>IF($B$2=$C$4,$C148,IF($B$2=$D$4,$D148,IF($B$2=$E$4,$E148,IF($B$2=$F$4,$F148,IF($B$2=$G$4,$G148,IF($B$2=#REF!,#REF!,$D148))))))</f>
        <v>Prismatic</v>
      </c>
      <c r="C148" s="303" t="s">
        <v>371</v>
      </c>
      <c r="D148" s="303" t="s">
        <v>371</v>
      </c>
      <c r="E148" s="303" t="s">
        <v>371</v>
      </c>
      <c r="F148" s="303" t="s">
        <v>563</v>
      </c>
      <c r="G148" s="303" t="s">
        <v>700</v>
      </c>
      <c r="H148" s="303" t="s">
        <v>854</v>
      </c>
    </row>
    <row r="149" spans="1:8" x14ac:dyDescent="0.25">
      <c r="A149" s="303" t="s">
        <v>79</v>
      </c>
      <c r="B149" s="303" t="str">
        <f>IF($B$2=$C$4,$C149,IF($B$2=$D$4,$D149,IF($B$2=$E$4,$E149,IF($B$2=$F$4,$F149,IF($B$2=$G$4,$G149,IF($B$2=#REF!,#REF!,$D149))))))</f>
        <v>Pack</v>
      </c>
      <c r="C149" s="303" t="s">
        <v>372</v>
      </c>
      <c r="D149" s="303" t="s">
        <v>372</v>
      </c>
      <c r="E149" s="303" t="s">
        <v>372</v>
      </c>
      <c r="F149" s="303" t="s">
        <v>372</v>
      </c>
      <c r="G149" s="303" t="s">
        <v>649</v>
      </c>
      <c r="H149" s="303" t="s">
        <v>855</v>
      </c>
    </row>
    <row r="150" spans="1:8" x14ac:dyDescent="0.25">
      <c r="A150" s="303" t="s">
        <v>79</v>
      </c>
      <c r="B150" s="303" t="str">
        <f>IF($B$2=$C$4,$C150,IF($B$2=$D$4,$D150,IF($B$2=$E$4,$E150,IF($B$2=$F$4,$F150,IF($B$2=$G$4,$G150,IF($B$2=#REF!,#REF!,$D150))))))</f>
        <v>CR2</v>
      </c>
      <c r="C150" s="303" t="s">
        <v>373</v>
      </c>
      <c r="D150" s="303" t="s">
        <v>373</v>
      </c>
      <c r="E150" s="303" t="s">
        <v>373</v>
      </c>
      <c r="F150" s="303" t="s">
        <v>373</v>
      </c>
      <c r="G150" s="303" t="s">
        <v>701</v>
      </c>
      <c r="H150" s="303" t="s">
        <v>373</v>
      </c>
    </row>
    <row r="151" spans="1:8" x14ac:dyDescent="0.25">
      <c r="A151" s="303" t="s">
        <v>79</v>
      </c>
      <c r="B151" s="303" t="str">
        <f>IF($B$2=$C$4,$C151,IF($B$2=$D$4,$D151,IF($B$2=$E$4,$E151,IF($B$2=$F$4,$F151,IF($B$2=$G$4,$G151,IF($B$2=#REF!,#REF!,$D151))))))</f>
        <v>Automotive battery</v>
      </c>
      <c r="C151" s="303" t="s">
        <v>403</v>
      </c>
      <c r="D151" s="303" t="s">
        <v>374</v>
      </c>
      <c r="E151" s="303" t="s">
        <v>929</v>
      </c>
      <c r="F151" s="303" t="s">
        <v>564</v>
      </c>
      <c r="G151" s="303" t="s">
        <v>702</v>
      </c>
      <c r="H151" s="303" t="s">
        <v>856</v>
      </c>
    </row>
    <row r="152" spans="1:8" x14ac:dyDescent="0.25">
      <c r="A152" s="303" t="s">
        <v>79</v>
      </c>
      <c r="B152" s="303" t="str">
        <f>IF($B$2=$C$4,$C152,IF($B$2=$D$4,$D152,IF($B$2=$E$4,$E152,IF($B$2=$F$4,$F152,IF($B$2=$G$4,$G152,IF($B$2=#REF!,#REF!,$D152))))))</f>
        <v>Customized builds</v>
      </c>
      <c r="C152" s="303" t="s">
        <v>404</v>
      </c>
      <c r="D152" s="303" t="s">
        <v>375</v>
      </c>
      <c r="E152" s="303" t="s">
        <v>930</v>
      </c>
      <c r="F152" s="303" t="s">
        <v>565</v>
      </c>
      <c r="G152" s="303" t="s">
        <v>703</v>
      </c>
      <c r="H152" s="303" t="s">
        <v>857</v>
      </c>
    </row>
    <row r="153" spans="1:8" x14ac:dyDescent="0.25">
      <c r="A153" s="303" t="s">
        <v>79</v>
      </c>
      <c r="B153" s="303" t="str">
        <f>IF($B$2=$C$4,$C153,IF($B$2=$D$4,$D153,IF($B$2=$E$4,$E153,IF($B$2=$F$4,$F153,IF($B$2=$G$4,$G153,IF($B$2=#REF!,#REF!,$D153))))))</f>
        <v>Lead</v>
      </c>
      <c r="C153" s="303" t="s">
        <v>408</v>
      </c>
      <c r="D153" s="303" t="s">
        <v>407</v>
      </c>
      <c r="E153" s="303" t="s">
        <v>931</v>
      </c>
      <c r="F153" s="303" t="s">
        <v>566</v>
      </c>
      <c r="G153" s="303" t="s">
        <v>704</v>
      </c>
      <c r="H153" s="303" t="s">
        <v>858</v>
      </c>
    </row>
    <row r="154" spans="1:8" x14ac:dyDescent="0.25">
      <c r="B154" s="303" t="str">
        <f>IF($B$2=$C$4,$C154,IF($B$2=$D$4,$D154,IF($B$2=$E$4,$E154,IF($B$2=$F$4,$F154,IF($B$2=$G$4,$G154,IF($B$2=#REF!,#REF!,$D154))))))</f>
        <v>Chromium VI</v>
      </c>
      <c r="C154" s="303" t="s">
        <v>409</v>
      </c>
      <c r="D154" s="303" t="s">
        <v>72</v>
      </c>
      <c r="E154" s="303" t="s">
        <v>567</v>
      </c>
      <c r="F154" s="303" t="s">
        <v>567</v>
      </c>
      <c r="G154" s="303" t="s">
        <v>963</v>
      </c>
      <c r="H154" s="303" t="s">
        <v>859</v>
      </c>
    </row>
    <row r="155" spans="1:8" x14ac:dyDescent="0.25">
      <c r="B155" s="303" t="str">
        <f>IF($B$2=$C$4,$C155,IF($B$2=$D$4,$D155,IF($B$2=$E$4,$E155,IF($B$2=$F$4,$F155,IF($B$2=$G$4,$G155,IF($B$2=#REF!,#REF!,$D155))))))</f>
        <v>Cadmium</v>
      </c>
      <c r="C155" s="303" t="s">
        <v>405</v>
      </c>
      <c r="D155" s="303" t="s">
        <v>405</v>
      </c>
      <c r="E155" s="303" t="s">
        <v>932</v>
      </c>
      <c r="F155" s="303" t="s">
        <v>568</v>
      </c>
      <c r="G155" s="303" t="s">
        <v>705</v>
      </c>
      <c r="H155" s="303" t="s">
        <v>860</v>
      </c>
    </row>
    <row r="156" spans="1:8" x14ac:dyDescent="0.25">
      <c r="B156" s="303" t="str">
        <f>IF($B$2=$C$4,$C156,IF($B$2=$D$4,$D156,IF($B$2=$E$4,$E156,IF($B$2=$F$4,$F156,IF($B$2=$G$4,$G156,IF($B$2=#REF!,#REF!,$D156))))))</f>
        <v>Mercury</v>
      </c>
      <c r="C156" s="303" t="s">
        <v>410</v>
      </c>
      <c r="D156" s="303" t="s">
        <v>406</v>
      </c>
      <c r="E156" s="303" t="s">
        <v>933</v>
      </c>
      <c r="F156" s="303" t="s">
        <v>569</v>
      </c>
      <c r="G156" s="303" t="s">
        <v>706</v>
      </c>
      <c r="H156" s="303" t="s">
        <v>861</v>
      </c>
    </row>
    <row r="157" spans="1:8" ht="25" x14ac:dyDescent="0.25">
      <c r="A157" s="303" t="s">
        <v>80</v>
      </c>
      <c r="B157" s="303" t="str">
        <f>IF($B$2=$C$4,$C157,IF($B$2=$D$4,$D157,IF($B$2=$E$4,$E157,IF($B$2=$F$4,$F157,IF($B$2=$G$4,$G157,IF($B$2=#REF!,#REF!,$D157))))))</f>
        <v>EC-Directive on Packaging 
94/62/EC and 2004/12/EC</v>
      </c>
      <c r="C157" s="303" t="s">
        <v>412</v>
      </c>
      <c r="D157" s="303" t="s">
        <v>411</v>
      </c>
      <c r="E157" s="303" t="s">
        <v>934</v>
      </c>
      <c r="F157" s="303" t="s">
        <v>411</v>
      </c>
      <c r="G157" s="303" t="s">
        <v>707</v>
      </c>
      <c r="H157" s="303" t="s">
        <v>862</v>
      </c>
    </row>
    <row r="158" spans="1:8" s="303" customFormat="1" ht="37.5" x14ac:dyDescent="0.25">
      <c r="A158" s="303" t="s">
        <v>79</v>
      </c>
      <c r="B158" s="303" t="str">
        <f>IF($B$2=$C$4,$C158,IF($B$2=$D$4,$D158,IF($B$2=$E$4,$E158,IF($B$2=$F$4,$F158,IF($B$2=$G$4,$G158,IF($B$2=#REF!,#REF!,$D158))))))</f>
        <v xml:space="preserve">Regulation regarding batteries and waste batteries
(EU) 2023/1542
</v>
      </c>
      <c r="C158" s="303" t="s">
        <v>1845</v>
      </c>
      <c r="D158" s="303" t="s">
        <v>1778</v>
      </c>
      <c r="E158" s="582" t="s">
        <v>1847</v>
      </c>
      <c r="F158" s="303" t="s">
        <v>1966</v>
      </c>
      <c r="G158" s="617" t="s">
        <v>1909</v>
      </c>
      <c r="H158" s="303" t="s">
        <v>863</v>
      </c>
    </row>
    <row r="159" spans="1:8" x14ac:dyDescent="0.25">
      <c r="A159" s="303" t="s">
        <v>91</v>
      </c>
      <c r="B159" s="303" t="str">
        <f>IF($B$2=$C$4,$C159,IF($B$2=$D$4,$D159,IF($B$2=$E$4,$E159,IF($B$2=$F$4,$F159,IF($B$2=$G$4,$G159,IF($B$2=#REF!,#REF!,$D159))))))</f>
        <v>raw material</v>
      </c>
      <c r="C159" s="303" t="s">
        <v>413</v>
      </c>
      <c r="D159" s="303" t="s">
        <v>414</v>
      </c>
      <c r="E159" s="303" t="s">
        <v>415</v>
      </c>
      <c r="F159" s="303" t="s">
        <v>570</v>
      </c>
      <c r="G159" s="303" t="s">
        <v>708</v>
      </c>
      <c r="H159" s="303" t="s">
        <v>864</v>
      </c>
    </row>
    <row r="160" spans="1:8" ht="75" x14ac:dyDescent="0.25">
      <c r="A160" s="303" t="s">
        <v>91</v>
      </c>
      <c r="B160" s="303" t="str">
        <f>IF($B$2=$C$4,$C160,IF($B$2=$D$4,$D160,IF($B$2=$E$4,$E160,IF($B$2=$F$4,$F160,IF($B$2=$G$4,$G160,IF($B$2=#REF!,#REF!,$D160))))))</f>
        <v xml:space="preserve">No complete testing necessary - only raw materials (which might be touched by the user or often by the worker while production) needs to be tested according the following list. 
Please select the raw materials separatly. </v>
      </c>
      <c r="C160" s="303" t="s">
        <v>1310</v>
      </c>
      <c r="D160" s="303" t="s">
        <v>999</v>
      </c>
      <c r="E160" s="303" t="s">
        <v>991</v>
      </c>
      <c r="F160" s="303" t="s">
        <v>980</v>
      </c>
      <c r="G160" s="305" t="s">
        <v>974</v>
      </c>
      <c r="H160" s="303" t="s">
        <v>984</v>
      </c>
    </row>
    <row r="161" spans="1:8" x14ac:dyDescent="0.25">
      <c r="A161" s="303" t="s">
        <v>91</v>
      </c>
      <c r="B161" s="303" t="str">
        <f>IF($B$2=$C$4,$C161,IF($B$2=$D$4,$D161,IF($B$2=$E$4,$E161,IF($B$2=$F$4,$F161,IF($B$2=$G$4,$G161,IF($B$2=#REF!,#REF!,$D161))))))</f>
        <v>testing scope</v>
      </c>
      <c r="C161" s="303" t="s">
        <v>417</v>
      </c>
      <c r="D161" s="303" t="s">
        <v>416</v>
      </c>
      <c r="E161" s="303" t="s">
        <v>935</v>
      </c>
      <c r="F161" s="303" t="s">
        <v>571</v>
      </c>
      <c r="G161" s="303" t="s">
        <v>709</v>
      </c>
      <c r="H161" s="303" t="s">
        <v>865</v>
      </c>
    </row>
    <row r="162" spans="1:8" x14ac:dyDescent="0.25">
      <c r="A162" s="303" t="s">
        <v>91</v>
      </c>
      <c r="B162" s="303" t="str">
        <f>IF($B$2=$C$4,$C162,IF($B$2=$D$4,$D162,IF($B$2=$E$4,$E162,IF($B$2=$F$4,$F162,IF($B$2=$G$4,$G162,IF($B$2=#REF!,#REF!,$D162))))))</f>
        <v>PAH</v>
      </c>
      <c r="C162" s="303" t="s">
        <v>418</v>
      </c>
      <c r="D162" s="303" t="s">
        <v>419</v>
      </c>
      <c r="E162" s="303" t="s">
        <v>419</v>
      </c>
      <c r="F162" s="303" t="s">
        <v>419</v>
      </c>
      <c r="G162" s="303" t="s">
        <v>419</v>
      </c>
      <c r="H162" s="303" t="s">
        <v>419</v>
      </c>
    </row>
    <row r="163" spans="1:8" ht="25" x14ac:dyDescent="0.25">
      <c r="A163" s="303" t="s">
        <v>91</v>
      </c>
      <c r="B163" s="303" t="str">
        <f>IF($B$2=$C$4,$C163,IF($B$2=$D$4,$D163,IF($B$2=$E$4,$E163,IF($B$2=$F$4,$F163,IF($B$2=$G$4,$G163,IF($B$2=#REF!,#REF!,$D163))))))</f>
        <v>Heavy metals</v>
      </c>
      <c r="C163" s="303" t="s">
        <v>420</v>
      </c>
      <c r="D163" s="303" t="s">
        <v>421</v>
      </c>
      <c r="E163" s="303" t="s">
        <v>936</v>
      </c>
      <c r="F163" s="303" t="s">
        <v>572</v>
      </c>
      <c r="G163" s="303" t="s">
        <v>710</v>
      </c>
      <c r="H163" s="303" t="s">
        <v>866</v>
      </c>
    </row>
    <row r="164" spans="1:8" x14ac:dyDescent="0.25">
      <c r="A164" s="303" t="s">
        <v>91</v>
      </c>
      <c r="B164" s="303" t="str">
        <f>IF($B$2=$C$4,$C164,IF($B$2=$D$4,$D164,IF($B$2=$E$4,$E164,IF($B$2=$F$4,$F164,IF($B$2=$G$4,$G164,IF($B$2=#REF!,#REF!,$D164))))))</f>
        <v>tests for textiles</v>
      </c>
      <c r="C164" s="303" t="s">
        <v>422</v>
      </c>
      <c r="D164" s="303" t="s">
        <v>423</v>
      </c>
      <c r="E164" s="303" t="s">
        <v>937</v>
      </c>
      <c r="F164" s="303" t="s">
        <v>573</v>
      </c>
      <c r="G164" s="303" t="s">
        <v>711</v>
      </c>
      <c r="H164" s="303" t="s">
        <v>867</v>
      </c>
    </row>
    <row r="165" spans="1:8" ht="25" x14ac:dyDescent="0.25">
      <c r="A165" s="303" t="s">
        <v>91</v>
      </c>
      <c r="B165" s="303" t="str">
        <f>IF($B$2=$C$4,$C165,IF($B$2=$D$4,$D165,IF($B$2=$E$4,$E165,IF($B$2=$F$4,$F165,IF($B$2=$G$4,$G165,IF($B$2=#REF!,#REF!,$D165))))))</f>
        <v xml:space="preserve">Please send back the test report and declaration as soon as possible. </v>
      </c>
      <c r="C165" s="303" t="s">
        <v>1311</v>
      </c>
      <c r="D165" s="303" t="s">
        <v>425</v>
      </c>
      <c r="E165" s="303" t="s">
        <v>938</v>
      </c>
      <c r="F165" s="303" t="s">
        <v>574</v>
      </c>
      <c r="G165" s="303" t="s">
        <v>712</v>
      </c>
      <c r="H165" s="303" t="s">
        <v>868</v>
      </c>
    </row>
    <row r="166" spans="1:8" x14ac:dyDescent="0.25">
      <c r="A166" s="303" t="s">
        <v>91</v>
      </c>
      <c r="B166" s="303" t="str">
        <f>IF($B$2=$C$4,$C166,IF($B$2=$D$4,$D166,IF($B$2=$E$4,$E166,IF($B$2=$F$4,$F166,IF($B$2=$G$4,$G166,IF($B$2=#REF!,#REF!,$D166))))))</f>
        <v xml:space="preserve">Latest on: </v>
      </c>
      <c r="C166" s="303" t="s">
        <v>426</v>
      </c>
      <c r="D166" s="303" t="s">
        <v>427</v>
      </c>
      <c r="E166" s="303" t="s">
        <v>939</v>
      </c>
      <c r="F166" s="303" t="s">
        <v>575</v>
      </c>
      <c r="G166" s="303" t="s">
        <v>713</v>
      </c>
      <c r="H166" s="303" t="s">
        <v>869</v>
      </c>
    </row>
    <row r="167" spans="1:8" ht="25" x14ac:dyDescent="0.25">
      <c r="A167" s="303" t="s">
        <v>91</v>
      </c>
      <c r="B167" s="303" t="str">
        <f>IF($B$2=$C$4,$C167,IF($B$2=$D$4,$D167,IF($B$2=$E$4,$E167,IF($B$2=$F$4,$F167,IF($B$2=$G$4,$G167,IF($B$2=#REF!,#REF!,$D167))))))</f>
        <v>In case you have questions, please contact the requestor of the declaration</v>
      </c>
      <c r="C167" s="303" t="s">
        <v>429</v>
      </c>
      <c r="D167" s="303" t="s">
        <v>428</v>
      </c>
      <c r="E167" s="303" t="s">
        <v>940</v>
      </c>
      <c r="F167" s="303" t="s">
        <v>576</v>
      </c>
      <c r="G167" s="303" t="s">
        <v>714</v>
      </c>
      <c r="H167" s="303" t="s">
        <v>870</v>
      </c>
    </row>
    <row r="168" spans="1:8" x14ac:dyDescent="0.25">
      <c r="A168" s="303" t="s">
        <v>133</v>
      </c>
      <c r="B168" s="303" t="str">
        <f>IF($B$2=$C$4,$C168,IF($B$2=$D$4,$D168,IF($B$2=$E$4,$E168,IF($B$2=$F$4,$F168,IF($B$2=$G$4,$G168,IF($B$2=#REF!,#REF!,$D168))))))</f>
        <v>Yes, no exemption is used</v>
      </c>
      <c r="C168" s="303" t="s">
        <v>431</v>
      </c>
      <c r="D168" s="303" t="s">
        <v>945</v>
      </c>
      <c r="E168" s="303" t="s">
        <v>941</v>
      </c>
      <c r="F168" s="303" t="s">
        <v>577</v>
      </c>
      <c r="G168" s="303" t="s">
        <v>715</v>
      </c>
      <c r="H168" s="303" t="s">
        <v>871</v>
      </c>
    </row>
    <row r="169" spans="1:8" x14ac:dyDescent="0.25">
      <c r="A169" s="303" t="s">
        <v>133</v>
      </c>
      <c r="B169" s="303" t="str">
        <f>IF($B$2=$C$4,$C169,IF($B$2=$D$4,$D169,IF($B$2=$E$4,$E169,IF($B$2=$F$4,$F169,IF($B$2=$G$4,$G169,IF($B$2=#REF!,#REF!,$D169))))))</f>
        <v>Yes, RoHS-exemption is used</v>
      </c>
      <c r="C169" s="303" t="s">
        <v>432</v>
      </c>
      <c r="D169" s="303" t="s">
        <v>946</v>
      </c>
      <c r="E169" s="303" t="s">
        <v>942</v>
      </c>
      <c r="F169" s="303" t="s">
        <v>578</v>
      </c>
      <c r="G169" s="303" t="s">
        <v>716</v>
      </c>
      <c r="H169" s="303" t="s">
        <v>872</v>
      </c>
    </row>
    <row r="170" spans="1:8" x14ac:dyDescent="0.25">
      <c r="A170" s="303" t="s">
        <v>133</v>
      </c>
      <c r="B170" s="303" t="str">
        <f>IF($B$2=$C$4,$C170,IF($B$2=$D$4,$D170,IF($B$2=$E$4,$E170,IF($B$2=$F$4,$F170,IF($B$2=$G$4,$G170,IF($B$2=#REF!,#REF!,$D170))))))</f>
        <v>No, still missing</v>
      </c>
      <c r="C170" s="303" t="s">
        <v>199</v>
      </c>
      <c r="D170" s="303" t="s">
        <v>433</v>
      </c>
      <c r="E170" s="303" t="s">
        <v>943</v>
      </c>
      <c r="F170" s="303" t="s">
        <v>579</v>
      </c>
      <c r="G170" s="303" t="s">
        <v>717</v>
      </c>
      <c r="H170" s="303" t="s">
        <v>873</v>
      </c>
    </row>
    <row r="171" spans="1:8" x14ac:dyDescent="0.25">
      <c r="A171" s="303" t="s">
        <v>133</v>
      </c>
      <c r="B171" s="303" t="str">
        <f>IF($B$2=$C$4,$C171,IF($B$2=$D$4,$D171,IF($B$2=$E$4,$E171,IF($B$2=$F$4,$F171,IF($B$2=$G$4,$G171,IF($B$2=#REF!,#REF!,$D171))))))</f>
        <v>Yes, attached</v>
      </c>
      <c r="C171" s="303" t="s">
        <v>438</v>
      </c>
      <c r="D171" s="303" t="s">
        <v>439</v>
      </c>
      <c r="E171" s="303" t="s">
        <v>944</v>
      </c>
      <c r="F171" s="303" t="s">
        <v>580</v>
      </c>
      <c r="G171" s="303" t="s">
        <v>718</v>
      </c>
      <c r="H171" s="303" t="s">
        <v>874</v>
      </c>
    </row>
    <row r="172" spans="1:8" ht="100" x14ac:dyDescent="0.25">
      <c r="A172" s="303" t="s">
        <v>14</v>
      </c>
      <c r="B172" s="303" t="str">
        <f>IF($B$2=$C$4,$C172,IF($B$2=$D$4,$D172,IF($B$2=$E$4,$E172,IF($B$2=$F$4,$F172,IF($B$2=$G$4,$G172,IF($B$2=#REF!,#REF!,$D172))))))</f>
        <v>Substances listed in Annex XIV of EU Reach need authorization by ECHA before usage. Those substances are prohibited for Bosch Power Tools and must not be contained in materials delivered to Power Tools - unless, in exeptional cases, if substances from Annex XIV are included, please provide respective authorization number of the substances.</v>
      </c>
      <c r="C172" s="303" t="s">
        <v>1797</v>
      </c>
      <c r="D172" s="303" t="s">
        <v>1796</v>
      </c>
      <c r="E172" s="582" t="s">
        <v>1848</v>
      </c>
      <c r="F172" s="303" t="s">
        <v>1045</v>
      </c>
      <c r="G172" s="618" t="s">
        <v>1910</v>
      </c>
      <c r="H172" s="466" t="s">
        <v>1046</v>
      </c>
    </row>
    <row r="173" spans="1:8" x14ac:dyDescent="0.25">
      <c r="A173" s="303" t="s">
        <v>14</v>
      </c>
      <c r="B173" s="303" t="str">
        <f>IF($B$2=$C$4,$C173,IF($B$2=$D$4,$D173,IF($B$2=$E$4,$E173,IF($B$2=$F$4,$F173,IF($B$2=$G$4,$G173,IF($B$2=#REF!,#REF!,$D173))))))</f>
        <v>"List of substances subject to authorisation"</v>
      </c>
      <c r="C173" s="303" t="s">
        <v>462</v>
      </c>
      <c r="D173" s="303" t="s">
        <v>462</v>
      </c>
      <c r="E173" s="303" t="s">
        <v>1047</v>
      </c>
      <c r="F173" s="303" t="s">
        <v>1048</v>
      </c>
      <c r="G173" s="303" t="s">
        <v>1050</v>
      </c>
      <c r="H173" s="303" t="s">
        <v>1049</v>
      </c>
    </row>
    <row r="174" spans="1:8" x14ac:dyDescent="0.25">
      <c r="A174" s="303" t="s">
        <v>14</v>
      </c>
      <c r="B174" s="303" t="str">
        <f>IF($B$2=$C$4,$C174,IF($B$2=$D$4,$D174,IF($B$2=$E$4,$E174,IF($B$2=$F$4,$F174,IF($B$2=$G$4,$G174,IF($B$2=#REF!,#REF!,$D174))))))</f>
        <v>"Prohibition of substances"</v>
      </c>
      <c r="C174" s="303" t="s">
        <v>463</v>
      </c>
      <c r="D174" s="303" t="s">
        <v>463</v>
      </c>
      <c r="E174" s="303" t="s">
        <v>1051</v>
      </c>
      <c r="F174" s="303" t="s">
        <v>1052</v>
      </c>
      <c r="G174" s="303" t="s">
        <v>1054</v>
      </c>
      <c r="H174" s="303" t="s">
        <v>1053</v>
      </c>
    </row>
    <row r="175" spans="1:8" ht="13" x14ac:dyDescent="0.25">
      <c r="A175" s="303" t="s">
        <v>91</v>
      </c>
      <c r="B175" s="303" t="str">
        <f>IF($B$2=$C$4,$C175,IF($B$2=$D$4,$D175,IF($B$2=$E$4,$E175,IF($B$2=$F$4,$F175,IF($B$2=$G$4,$G175,IF($B$2=#REF!,#REF!,$D175))))))</f>
        <v>Lubricating Grease</v>
      </c>
      <c r="C175" s="303" t="s">
        <v>948</v>
      </c>
      <c r="D175" s="303" t="s">
        <v>947</v>
      </c>
      <c r="E175" s="303" t="s">
        <v>992</v>
      </c>
      <c r="F175" s="303" t="s">
        <v>966</v>
      </c>
      <c r="G175" s="305" t="s">
        <v>975</v>
      </c>
      <c r="H175" s="303" t="s">
        <v>985</v>
      </c>
    </row>
    <row r="176" spans="1:8" ht="37.5" x14ac:dyDescent="0.25">
      <c r="A176" s="303" t="s">
        <v>16</v>
      </c>
      <c r="B176" s="303" t="str">
        <f>IF($B$2=$C$4,$C176,IF($B$2=$D$4,$D176,IF($B$2=$E$4,$E176,IF($B$2=$F$4,$F176,IF($B$2=$G$4,$G176,IF($B$2=#REF!,#REF!,$D176))))))</f>
        <v>This is only a selection of most common substances - please check and declare the full list under the link.</v>
      </c>
      <c r="C176" s="303" t="s">
        <v>950</v>
      </c>
      <c r="D176" s="303" t="s">
        <v>949</v>
      </c>
      <c r="E176" s="303" t="s">
        <v>993</v>
      </c>
      <c r="F176" s="303" t="s">
        <v>967</v>
      </c>
      <c r="G176" s="305" t="s">
        <v>976</v>
      </c>
      <c r="H176" s="303" t="s">
        <v>986</v>
      </c>
    </row>
    <row r="177" spans="1:8" ht="25" x14ac:dyDescent="0.25">
      <c r="A177" s="303" t="s">
        <v>91</v>
      </c>
      <c r="B177" s="303" t="str">
        <f>IF($B$2=$C$4,$C177,IF($B$2=$D$4,$D177,IF($B$2=$E$4,$E177,IF($B$2=$F$4,$F177,IF($B$2=$G$4,$G177,IF($B$2=#REF!,#REF!,$D177))))))</f>
        <v>Is it or does it contain a power cord, a charger or an electr. assembly?</v>
      </c>
      <c r="C177" s="303" t="s">
        <v>955</v>
      </c>
      <c r="D177" s="303" t="s">
        <v>956</v>
      </c>
      <c r="E177" s="303" t="s">
        <v>994</v>
      </c>
      <c r="F177" s="303" t="s">
        <v>968</v>
      </c>
      <c r="G177" s="305" t="s">
        <v>977</v>
      </c>
      <c r="H177" s="303" t="s">
        <v>987</v>
      </c>
    </row>
    <row r="178" spans="1:8" ht="13" x14ac:dyDescent="0.25">
      <c r="A178" s="303" t="s">
        <v>133</v>
      </c>
      <c r="B178" s="303" t="str">
        <f>IF($B$2=$C$4,$C178,IF($B$2=$D$4,$D178,IF($B$2=$E$4,$E178,IF($B$2=$F$4,$F178,IF($B$2=$G$4,$G178,IF($B$2=#REF!,#REF!,$D178))))))</f>
        <v>Test Report needed:</v>
      </c>
      <c r="C178" s="303" t="s">
        <v>958</v>
      </c>
      <c r="D178" s="303" t="s">
        <v>957</v>
      </c>
      <c r="E178" s="303" t="s">
        <v>995</v>
      </c>
      <c r="F178" s="303" t="s">
        <v>969</v>
      </c>
      <c r="G178" s="305" t="s">
        <v>978</v>
      </c>
      <c r="H178" s="303" t="s">
        <v>988</v>
      </c>
    </row>
    <row r="179" spans="1:8" ht="25" x14ac:dyDescent="0.25">
      <c r="A179" s="303" t="s">
        <v>133</v>
      </c>
      <c r="B179" s="303" t="str">
        <f>IF($B$2=$C$4,$C179,IF($B$2=$D$4,$D179,IF($B$2=$E$4,$E179,IF($B$2=$F$4,$F179,IF($B$2=$G$4,$G179,IF($B$2=#REF!,#REF!,$D179))))))</f>
        <v>No Test Report needed</v>
      </c>
      <c r="C179" s="303" t="s">
        <v>959</v>
      </c>
      <c r="D179" s="303" t="s">
        <v>960</v>
      </c>
      <c r="E179" s="303" t="s">
        <v>996</v>
      </c>
      <c r="F179" s="303" t="s">
        <v>970</v>
      </c>
      <c r="G179" s="305" t="s">
        <v>979</v>
      </c>
      <c r="H179" s="303" t="s">
        <v>989</v>
      </c>
    </row>
    <row r="180" spans="1:8" ht="42.65" customHeight="1" x14ac:dyDescent="0.25">
      <c r="A180" s="303" t="s">
        <v>91</v>
      </c>
      <c r="B180" s="303" t="str">
        <f>IF($B$2=$C$4,$C180,IF($B$2=$D$4,$D180,IF($B$2=$E$4,$E180,IF($B$2=$F$4,$F180,IF($B$2=$G$4,$G180,IF($B$2=#REF!,#REF!,$D180))))))</f>
        <v>Can you ensure that this product will never be introduced in the United States nor Canadian market?</v>
      </c>
      <c r="C180" s="303" t="s">
        <v>1135</v>
      </c>
      <c r="D180" s="303" t="s">
        <v>1025</v>
      </c>
      <c r="E180" s="303" t="s">
        <v>1055</v>
      </c>
      <c r="F180" s="303" t="s">
        <v>1056</v>
      </c>
      <c r="G180" s="303" t="s">
        <v>1058</v>
      </c>
      <c r="H180" s="303" t="s">
        <v>1057</v>
      </c>
    </row>
    <row r="181" spans="1:8" ht="37.5" x14ac:dyDescent="0.25">
      <c r="A181" s="303" t="s">
        <v>91</v>
      </c>
      <c r="B181" s="303" t="str">
        <f>IF($B$2=$C$4,$C181,IF($B$2=$D$4,$D181,IF($B$2=$E$4,$E181,IF($B$2=$F$4,$F181,IF($B$2=$G$4,$G181,IF($B$2=#REF!,#REF!,$D181))))))</f>
        <v>See confirmation of Bosch Purchasing contact on cover sheet refering to exclusion of North American Market.</v>
      </c>
      <c r="C181" s="303" t="s">
        <v>1312</v>
      </c>
      <c r="D181" s="303" t="s">
        <v>1028</v>
      </c>
      <c r="E181" s="303" t="s">
        <v>1059</v>
      </c>
      <c r="F181" s="303" t="s">
        <v>1060</v>
      </c>
      <c r="G181" s="303" t="s">
        <v>1062</v>
      </c>
      <c r="H181" s="303" t="s">
        <v>1061</v>
      </c>
    </row>
    <row r="182" spans="1:8" x14ac:dyDescent="0.25">
      <c r="A182" s="303" t="s">
        <v>133</v>
      </c>
      <c r="B182" s="303" t="str">
        <f>IF($B$2=$C$4,$C182,IF($B$2=$D$4,$D182,IF($B$2=$E$4,$E182,IF($B$2=$F$4,$F182,IF($B$2=$G$4,$G182,IF($B$2=#REF!,#REF!,$D182))))))</f>
        <v>Bosch part numbers - see attachment:</v>
      </c>
      <c r="C182" s="303" t="s">
        <v>1009</v>
      </c>
      <c r="D182" s="303" t="s">
        <v>1006</v>
      </c>
      <c r="E182" s="303" t="s">
        <v>1063</v>
      </c>
      <c r="F182" s="303" t="s">
        <v>1064</v>
      </c>
      <c r="G182" s="303" t="s">
        <v>1066</v>
      </c>
      <c r="H182" s="303" t="s">
        <v>1065</v>
      </c>
    </row>
    <row r="183" spans="1:8" ht="25" x14ac:dyDescent="0.25">
      <c r="A183" s="303" t="s">
        <v>133</v>
      </c>
      <c r="B183" s="303" t="str">
        <f>IF($B$2=$C$4,$C183,IF($B$2=$D$4,$D183,IF($B$2=$E$4,$E183,IF($B$2=$F$4,$F183,IF($B$2=$G$4,$G183,IF($B$2=#REF!,#REF!,$D183))))))</f>
        <v>Yes, an attachment with all applicable part numbers is enclosed</v>
      </c>
      <c r="C183" s="303" t="s">
        <v>1010</v>
      </c>
      <c r="D183" s="626" t="s">
        <v>1008</v>
      </c>
      <c r="E183" s="303" t="s">
        <v>1067</v>
      </c>
      <c r="F183" s="303" t="s">
        <v>1068</v>
      </c>
      <c r="G183" s="303" t="s">
        <v>1070</v>
      </c>
      <c r="H183" s="303" t="s">
        <v>1069</v>
      </c>
    </row>
    <row r="184" spans="1:8" ht="25" x14ac:dyDescent="0.25">
      <c r="A184" s="303" t="s">
        <v>133</v>
      </c>
      <c r="B184" s="303" t="str">
        <f>IF($B$2=$C$4,$C184,IF($B$2=$D$4,$D184,IF($B$2=$E$4,$E184,IF($B$2=$F$4,$F184,IF($B$2=$G$4,$G184,IF($B$2=#REF!,#REF!,$D184))))))</f>
        <v>Not needed, all applicable part numbers are listed directly here on the cover sheet</v>
      </c>
      <c r="C184" s="303" t="s">
        <v>1021</v>
      </c>
      <c r="D184" s="626" t="s">
        <v>1020</v>
      </c>
      <c r="E184" s="303" t="s">
        <v>1071</v>
      </c>
      <c r="F184" s="303" t="s">
        <v>1072</v>
      </c>
      <c r="G184" s="303" t="s">
        <v>1074</v>
      </c>
      <c r="H184" s="303" t="s">
        <v>1073</v>
      </c>
    </row>
    <row r="185" spans="1:8" ht="14" x14ac:dyDescent="0.25">
      <c r="A185" s="303" t="s">
        <v>1011</v>
      </c>
      <c r="B185" s="303" t="str">
        <f>IF($B$2=$C$4,$C185,IF($B$2=$D$4,$D185,IF($B$2=$E$4,$E185,IF($B$2=$F$4,$F185,IF($B$2=$G$4,$G185,IF($B$2=#REF!,#REF!,$D185))))))</f>
        <v>PFOA, its salts, &amp; PFOA-related compounds</v>
      </c>
      <c r="C185" s="303" t="s">
        <v>1012</v>
      </c>
      <c r="D185" s="261" t="s">
        <v>1298</v>
      </c>
      <c r="E185" s="303" t="s">
        <v>1075</v>
      </c>
      <c r="F185" s="303" t="s">
        <v>1076</v>
      </c>
      <c r="G185" s="303" t="s">
        <v>1078</v>
      </c>
      <c r="H185" s="303" t="s">
        <v>1077</v>
      </c>
    </row>
    <row r="186" spans="1:8" ht="28" x14ac:dyDescent="0.25">
      <c r="A186" s="303" t="s">
        <v>1011</v>
      </c>
      <c r="B186" s="303" t="str">
        <f>IF($B$2=$C$4,$C186,IF($B$2=$D$4,$D186,IF($B$2=$E$4,$E186,IF($B$2=$F$4,$F186,IF($B$2=$G$4,$G186,IF($B$2=#REF!,#REF!,$D186))))))</f>
        <v xml:space="preserve">in cable insulation, PTFE application parts, water and oil repellent coating </v>
      </c>
      <c r="C186" s="303" t="s">
        <v>1013</v>
      </c>
      <c r="D186" s="261" t="s">
        <v>1001</v>
      </c>
      <c r="E186" s="303" t="s">
        <v>1079</v>
      </c>
      <c r="F186" s="303" t="s">
        <v>1080</v>
      </c>
      <c r="G186" s="303" t="s">
        <v>1082</v>
      </c>
      <c r="H186" s="303" t="s">
        <v>1081</v>
      </c>
    </row>
    <row r="187" spans="1:8" s="303" customFormat="1" x14ac:dyDescent="0.25">
      <c r="A187" s="303" t="s">
        <v>133</v>
      </c>
      <c r="B187" s="303" t="str">
        <f>IF($B$2=$C$4,$C187,IF($B$2=$D$4,$D187,IF($B$2=$E$4,$E187,IF($B$2=$F$4,$F187,IF($B$2=$G$4,$G187,IF($B$2=#REF!,#REF!,$D187))))))</f>
        <v>Description of (raw-) material composition:</v>
      </c>
      <c r="C187" s="303" t="s">
        <v>1324</v>
      </c>
      <c r="D187" s="303" t="s">
        <v>1323</v>
      </c>
      <c r="E187" s="303" t="s">
        <v>1083</v>
      </c>
      <c r="F187" s="303" t="s">
        <v>1084</v>
      </c>
      <c r="G187" s="303" t="s">
        <v>1086</v>
      </c>
      <c r="H187" s="303" t="s">
        <v>1085</v>
      </c>
    </row>
    <row r="188" spans="1:8" ht="25" x14ac:dyDescent="0.25">
      <c r="A188" s="303" t="s">
        <v>133</v>
      </c>
      <c r="B188" s="303" t="str">
        <f>IF($B$2=$C$4,$C188,IF($B$2=$D$4,$D188,IF($B$2=$E$4,$E188,IF($B$2=$F$4,$F188,IF($B$2=$G$4,$G188,IF($B$2=#REF!,#REF!,$D188))))))</f>
        <v>Thereof materials requiring test reports (see tab “material”):</v>
      </c>
      <c r="C188" s="303" t="s">
        <v>1016</v>
      </c>
      <c r="D188" s="303" t="s">
        <v>1015</v>
      </c>
      <c r="E188" s="303" t="s">
        <v>1087</v>
      </c>
      <c r="F188" s="303" t="s">
        <v>1088</v>
      </c>
      <c r="G188" s="303" t="s">
        <v>1090</v>
      </c>
      <c r="H188" s="303" t="s">
        <v>1089</v>
      </c>
    </row>
    <row r="189" spans="1:8" ht="25" x14ac:dyDescent="0.25">
      <c r="A189" s="303" t="s">
        <v>1023</v>
      </c>
      <c r="B189" s="303" t="str">
        <f>IF($B$2=$C$4,$C189,IF($B$2=$D$4,$D189,IF($B$2=$E$4,$E189,IF($B$2=$F$4,$F189,IF($B$2=$G$4,$G189,IF($B$2=#REF!,#REF!,$D189))))))</f>
        <v>Name of SVHC substance</v>
      </c>
      <c r="C189" s="303" t="s">
        <v>1022</v>
      </c>
      <c r="D189" s="303" t="s">
        <v>1018</v>
      </c>
      <c r="E189" s="303" t="s">
        <v>1091</v>
      </c>
      <c r="F189" s="303" t="s">
        <v>1092</v>
      </c>
      <c r="G189" s="303" t="s">
        <v>1094</v>
      </c>
      <c r="H189" s="303" t="s">
        <v>1093</v>
      </c>
    </row>
    <row r="190" spans="1:8" ht="25" x14ac:dyDescent="0.25">
      <c r="A190" s="303" t="s">
        <v>1023</v>
      </c>
      <c r="B190" s="303" t="str">
        <f>IF($B$2=$C$4,$C190,IF($B$2=$D$4,$D190,IF($B$2=$E$4,$E190,IF($B$2=$F$4,$F190,IF($B$2=$G$4,$G190,IF($B$2=#REF!,#REF!,$D190))))))</f>
        <v>Request of Information acc. to Article 33 of Regulation (EC) No 1907/2006 (REACH):</v>
      </c>
      <c r="C190" s="303" t="s">
        <v>1024</v>
      </c>
      <c r="D190" s="303" t="s">
        <v>1017</v>
      </c>
      <c r="E190" s="303" t="s">
        <v>1095</v>
      </c>
      <c r="F190" s="303" t="s">
        <v>1096</v>
      </c>
      <c r="G190" s="303" t="s">
        <v>1098</v>
      </c>
      <c r="H190" s="303" t="s">
        <v>1097</v>
      </c>
    </row>
    <row r="191" spans="1:8" ht="25" x14ac:dyDescent="0.25">
      <c r="A191" s="303" t="s">
        <v>133</v>
      </c>
      <c r="B191" s="303" t="str">
        <f>IF($B$2=$C$4,$C191,IF($B$2=$D$4,$D191,IF($B$2=$E$4,$E191,IF($B$2=$F$4,$F191,IF($B$2=$G$4,$G191,IF($B$2=#REF!,#REF!,$D191))))))</f>
        <v>Exclusion of North American market (#4 in tab "Material")</v>
      </c>
      <c r="C191" s="303" t="s">
        <v>1136</v>
      </c>
      <c r="D191" s="303" t="s">
        <v>1026</v>
      </c>
      <c r="E191" s="303" t="s">
        <v>1099</v>
      </c>
      <c r="F191" s="303" t="s">
        <v>1100</v>
      </c>
      <c r="G191" s="303" t="s">
        <v>1102</v>
      </c>
      <c r="H191" s="303" t="s">
        <v>1101</v>
      </c>
    </row>
    <row r="192" spans="1:8" ht="37.5" x14ac:dyDescent="0.25">
      <c r="A192" s="303" t="s">
        <v>133</v>
      </c>
      <c r="B192" s="303" t="str">
        <f>IF($B$2=$C$4,$C192,IF($B$2=$D$4,$D192,IF($B$2=$E$4,$E192,IF($B$2=$F$4,$F192,IF($B$2=$G$4,$G192,IF($B$2=#REF!,#REF!,$D192))))))</f>
        <v>Hereby confirms there is no introduction into the US- nor Canadian market planned nor foreseen</v>
      </c>
      <c r="C192" s="303" t="s">
        <v>1137</v>
      </c>
      <c r="D192" s="303" t="s">
        <v>1027</v>
      </c>
      <c r="E192" s="303" t="s">
        <v>1103</v>
      </c>
      <c r="F192" s="303" t="s">
        <v>1104</v>
      </c>
      <c r="G192" s="303" t="s">
        <v>1106</v>
      </c>
      <c r="H192" s="303" t="s">
        <v>1105</v>
      </c>
    </row>
    <row r="193" spans="1:8" ht="25" x14ac:dyDescent="0.25">
      <c r="A193" s="303" t="s">
        <v>91</v>
      </c>
      <c r="B193" s="303" t="str">
        <f>IF($B$2=$C$4,$C193,IF($B$2=$D$4,$D193,IF($B$2=$E$4,$E193,IF($B$2=$F$4,$F193,IF($B$2=$G$4,$G193,IF($B$2=#REF!,#REF!,$D193))))))</f>
        <v>Transport packaging between supplier and Bosch are excluded.</v>
      </c>
      <c r="C193" s="303" t="s">
        <v>1029</v>
      </c>
      <c r="D193" s="303" t="s">
        <v>1030</v>
      </c>
      <c r="E193" s="303" t="s">
        <v>1107</v>
      </c>
      <c r="F193" s="303" t="s">
        <v>1108</v>
      </c>
      <c r="G193" s="303" t="s">
        <v>1110</v>
      </c>
      <c r="H193" s="303" t="s">
        <v>1109</v>
      </c>
    </row>
    <row r="194" spans="1:8" x14ac:dyDescent="0.25">
      <c r="A194" s="303" t="s">
        <v>1011</v>
      </c>
      <c r="B194" s="303" t="str">
        <f>IF($B$2=$C$4,$C194,IF($B$2=$D$4,$D194,IF($B$2=$E$4,$E194,IF($B$2=$F$4,$F194,IF($B$2=$G$4,$G194,IF($B$2=#REF!,#REF!,$D194))))))</f>
        <v>Polychlorinated biphenyl (PCB)</v>
      </c>
      <c r="C194" s="303" t="s">
        <v>1035</v>
      </c>
      <c r="D194" s="303" t="s">
        <v>1031</v>
      </c>
      <c r="E194" s="303" t="s">
        <v>1111</v>
      </c>
      <c r="F194" s="303" t="s">
        <v>1112</v>
      </c>
      <c r="G194" s="303" t="s">
        <v>1114</v>
      </c>
      <c r="H194" s="303" t="s">
        <v>1113</v>
      </c>
    </row>
    <row r="195" spans="1:8" x14ac:dyDescent="0.25">
      <c r="A195" s="303" t="s">
        <v>1011</v>
      </c>
      <c r="B195" s="303" t="str">
        <f>IF($B$2=$C$4,$C195,IF($B$2=$D$4,$D195,IF($B$2=$E$4,$E195,IF($B$2=$F$4,$F195,IF($B$2=$G$4,$G195,IF($B$2=#REF!,#REF!,$D195))))))</f>
        <v>Material group</v>
      </c>
      <c r="C195" s="303" t="s">
        <v>247</v>
      </c>
      <c r="D195" s="303" t="s">
        <v>67</v>
      </c>
      <c r="E195" s="303" t="s">
        <v>1115</v>
      </c>
      <c r="F195" s="303" t="s">
        <v>1115</v>
      </c>
      <c r="G195" s="303" t="s">
        <v>1116</v>
      </c>
      <c r="H195" s="303" t="s">
        <v>780</v>
      </c>
    </row>
    <row r="196" spans="1:8" ht="25" x14ac:dyDescent="0.25">
      <c r="A196" s="303" t="s">
        <v>1011</v>
      </c>
      <c r="B196" s="303" t="str">
        <f>IF($B$2=$C$4,$C196,IF($B$2=$D$4,$D196,IF($B$2=$E$4,$E196,IF($B$2=$F$4,$F196,IF($B$2=$G$4,$G196,IF($B$2=#REF!,#REF!,$D196))))))</f>
        <v>Prohibition to use, exceptions see regulations</v>
      </c>
      <c r="C196" s="303" t="s">
        <v>1036</v>
      </c>
      <c r="D196" s="303" t="s">
        <v>1032</v>
      </c>
      <c r="E196" s="303" t="s">
        <v>1117</v>
      </c>
      <c r="F196" s="303" t="s">
        <v>1118</v>
      </c>
      <c r="G196" s="303" t="s">
        <v>1120</v>
      </c>
      <c r="H196" s="303" t="s">
        <v>1119</v>
      </c>
    </row>
    <row r="197" spans="1:8" x14ac:dyDescent="0.25">
      <c r="A197" s="303" t="s">
        <v>1011</v>
      </c>
      <c r="B197" s="303" t="str">
        <f>IF($B$2=$C$4,$C197,IF($B$2=$D$4,$D197,IF($B$2=$E$4,$E197,IF($B$2=$F$4,$F197,IF($B$2=$G$4,$G197,IF($B$2=#REF!,#REF!,$D197))))))</f>
        <v>Flame retardants</v>
      </c>
      <c r="C197" s="303" t="s">
        <v>1037</v>
      </c>
      <c r="D197" s="303" t="s">
        <v>1033</v>
      </c>
      <c r="E197" s="303" t="s">
        <v>1121</v>
      </c>
      <c r="F197" s="303" t="s">
        <v>1122</v>
      </c>
      <c r="G197" s="303" t="s">
        <v>1124</v>
      </c>
      <c r="H197" s="303" t="s">
        <v>1123</v>
      </c>
    </row>
    <row r="198" spans="1:8" ht="27" customHeight="1" x14ac:dyDescent="0.25">
      <c r="A198" s="303" t="s">
        <v>1011</v>
      </c>
      <c r="B198" s="303" t="str">
        <f>IF($B$2=$C$4,$C198,IF($B$2=$D$4,$D198,IF($B$2=$E$4,$E198,IF($B$2=$F$4,$F198,IF($B$2=$G$4,$G198,IF($B$2=#REF!,#REF!,$D198))))))</f>
        <v>Persistent organic pollutants (POP), Regulation (EC) No 850/2004, 757/2010 Stockholm Convention</v>
      </c>
      <c r="C198" s="303" t="s">
        <v>1034</v>
      </c>
      <c r="D198" s="303" t="s">
        <v>1034</v>
      </c>
      <c r="E198" s="303" t="s">
        <v>1125</v>
      </c>
      <c r="F198" s="303" t="s">
        <v>1126</v>
      </c>
      <c r="G198" s="303" t="s">
        <v>1128</v>
      </c>
      <c r="H198" s="303" t="s">
        <v>1127</v>
      </c>
    </row>
    <row r="199" spans="1:8" ht="37.5" x14ac:dyDescent="0.25">
      <c r="A199" s="303" t="s">
        <v>16</v>
      </c>
      <c r="B199" s="303" t="str">
        <f>IF($B$2=$C$4,$C199,IF($B$2=$D$4,$D199,IF($B$2=$E$4,$E199,IF($B$2=$F$4,$F199,IF($B$2=$G$4,$G199,IF($B$2=#REF!,#REF!,$D199))))))</f>
        <v>Total weight of component contains the regulated substance [g]</v>
      </c>
      <c r="C199" s="303" t="s">
        <v>1313</v>
      </c>
      <c r="D199" s="303" t="s">
        <v>1142</v>
      </c>
      <c r="E199" s="303" t="s">
        <v>1129</v>
      </c>
      <c r="F199" s="303" t="s">
        <v>1130</v>
      </c>
      <c r="G199" s="303" t="s">
        <v>1132</v>
      </c>
      <c r="H199" s="303" t="s">
        <v>1131</v>
      </c>
    </row>
    <row r="200" spans="1:8" ht="37.5" x14ac:dyDescent="0.25">
      <c r="A200" s="303" t="s">
        <v>1151</v>
      </c>
      <c r="B200" s="303" t="str">
        <f>IF($B$2=$C$4,$C200,IF($B$2=$D$4,$D200,IF($B$2=$E$4,$E200,IF($B$2=$F$4,$F200,IF($B$2=$G$4,$G200,IF($B$2=#REF!,#REF!,$D200))))))</f>
        <v>an antioxidant in fuel additives and fuel injector cleaners as well as an additive in oil and lubricants</v>
      </c>
      <c r="C200" s="303" t="s">
        <v>1285</v>
      </c>
      <c r="D200" s="303" t="s">
        <v>1155</v>
      </c>
      <c r="E200" s="303" t="s">
        <v>1258</v>
      </c>
      <c r="F200" s="303" t="s">
        <v>1249</v>
      </c>
      <c r="G200" s="303" t="s">
        <v>1276</v>
      </c>
      <c r="H200" s="303" t="s">
        <v>1267</v>
      </c>
    </row>
    <row r="201" spans="1:8" ht="75" x14ac:dyDescent="0.25">
      <c r="A201" s="303" t="s">
        <v>1151</v>
      </c>
      <c r="B201" s="303" t="str">
        <f>IF($B$2=$C$4,$C201,IF($B$2=$D$4,$D201,IF($B$2=$E$4,$E201,IF($B$2=$F$4,$F201,IF($B$2=$G$4,$G201,IF($B$2=#REF!,#REF!,$D201))))))</f>
        <v>Used as an additive flame retardant in plastic enclosures for televisions, computers, audio and video equipment, textiles and upholstered articles, wire and cables for communication and electronic equipment, and other applications.</v>
      </c>
      <c r="C201" s="303" t="s">
        <v>1286</v>
      </c>
      <c r="D201" s="303" t="s">
        <v>1165</v>
      </c>
      <c r="E201" s="303" t="s">
        <v>1259</v>
      </c>
      <c r="F201" s="303" t="s">
        <v>1250</v>
      </c>
      <c r="G201" s="303" t="s">
        <v>1277</v>
      </c>
      <c r="H201" s="303" t="s">
        <v>1268</v>
      </c>
    </row>
    <row r="202" spans="1:8" ht="75" x14ac:dyDescent="0.25">
      <c r="A202" s="303" t="s">
        <v>1151</v>
      </c>
      <c r="B202" s="303" t="str">
        <f>IF($B$2=$C$4,$C202,IF($B$2=$D$4,$D202,IF($B$2=$E$4,$E202,IF($B$2=$F$4,$F202,IF($B$2=$G$4,$G202,IF($B$2=#REF!,#REF!,$D202))))))</f>
        <v>Used as a plasticizer, a flame retardant, an anti-wear additive, or an anti-compressibility additive in hydraulic fluid, lubricating oils, lubricants and greases, various industrial coatings, adhesives, sealants, and plastic articles.</v>
      </c>
      <c r="C202" s="303" t="s">
        <v>1287</v>
      </c>
      <c r="D202" s="303" t="s">
        <v>1166</v>
      </c>
      <c r="E202" s="303" t="s">
        <v>1260</v>
      </c>
      <c r="F202" s="303" t="s">
        <v>1251</v>
      </c>
      <c r="G202" s="303" t="s">
        <v>1278</v>
      </c>
      <c r="H202" s="303" t="s">
        <v>1269</v>
      </c>
    </row>
    <row r="203" spans="1:8" x14ac:dyDescent="0.25">
      <c r="A203" s="303" t="s">
        <v>1151</v>
      </c>
      <c r="B203" s="303" t="str">
        <f>IF($B$2=$C$4,$C203,IF($B$2=$D$4,$D203,IF($B$2=$E$4,$E203,IF($B$2=$F$4,$F203,IF($B$2=$G$4,$G203,IF($B$2=#REF!,#REF!,$D203))))))</f>
        <v>a substance with applications in the rubber industry</v>
      </c>
      <c r="C203" s="303" t="s">
        <v>1289</v>
      </c>
      <c r="D203" s="303" t="s">
        <v>1288</v>
      </c>
      <c r="E203" s="303" t="s">
        <v>1261</v>
      </c>
      <c r="F203" s="303" t="s">
        <v>1252</v>
      </c>
      <c r="G203" s="303" t="s">
        <v>1279</v>
      </c>
      <c r="H203" s="303" t="s">
        <v>1270</v>
      </c>
    </row>
    <row r="204" spans="1:8" ht="37.5" x14ac:dyDescent="0.25">
      <c r="A204" s="303" t="s">
        <v>1151</v>
      </c>
      <c r="B204" s="303" t="str">
        <f>IF($B$2=$C$4,$C204,IF($B$2=$D$4,$D204,IF($B$2=$E$4,$E204,IF($B$2=$F$4,$F204,IF($B$2=$G$4,$G204,IF($B$2=#REF!,#REF!,$D204))))))</f>
        <v>a solvent in rubber manufacturing and in hydraulic, heat transfer or transformer fluid</v>
      </c>
      <c r="C204" s="303" t="s">
        <v>1290</v>
      </c>
      <c r="D204" s="303" t="s">
        <v>1164</v>
      </c>
      <c r="E204" s="303" t="s">
        <v>1262</v>
      </c>
      <c r="F204" s="303" t="s">
        <v>1253</v>
      </c>
      <c r="G204" s="303" t="s">
        <v>1280</v>
      </c>
      <c r="H204" s="303" t="s">
        <v>1271</v>
      </c>
    </row>
    <row r="205" spans="1:8" ht="50" x14ac:dyDescent="0.25">
      <c r="A205" s="303" t="s">
        <v>91</v>
      </c>
      <c r="B205" s="303" t="str">
        <f>IF($B$2=$C$4,$C205,IF($B$2=$D$4,$D205,IF($B$2=$E$4,$E205,IF($B$2=$F$4,$F205,IF($B$2=$G$4,$G205,IF($B$2=#REF!,#REF!,$D205))))))</f>
        <v>Is it or does it contain: oil, lubricant, wire, cables, electronics, soft plastic, rubber, or a flame rated resin?</v>
      </c>
      <c r="C205" s="303" t="s">
        <v>1826</v>
      </c>
      <c r="D205" s="303" t="s">
        <v>1247</v>
      </c>
      <c r="E205" s="303" t="s">
        <v>1263</v>
      </c>
      <c r="F205" s="303" t="s">
        <v>1254</v>
      </c>
      <c r="G205" s="303" t="s">
        <v>1281</v>
      </c>
      <c r="H205" s="303" t="s">
        <v>1272</v>
      </c>
    </row>
    <row r="206" spans="1:8" x14ac:dyDescent="0.25">
      <c r="A206" s="303" t="s">
        <v>1151</v>
      </c>
      <c r="B206" s="303" t="str">
        <f>IF($B$2=$C$4,$C206,IF($B$2=$D$4,$D206,IF($B$2=$E$4,$E206,IF($B$2=$F$4,$F206,IF($B$2=$G$4,$G206,IF($B$2=#REF!,#REF!,$D206))))))</f>
        <v>below detectable limit</v>
      </c>
      <c r="C206" s="303" t="s">
        <v>1291</v>
      </c>
      <c r="D206" s="303" t="s">
        <v>1240</v>
      </c>
      <c r="E206" s="303" t="s">
        <v>1264</v>
      </c>
      <c r="F206" s="303" t="s">
        <v>1255</v>
      </c>
      <c r="G206" s="303" t="s">
        <v>1282</v>
      </c>
      <c r="H206" s="303" t="s">
        <v>1273</v>
      </c>
    </row>
    <row r="207" spans="1:8" x14ac:dyDescent="0.25">
      <c r="A207" s="303" t="s">
        <v>1151</v>
      </c>
      <c r="B207" s="303" t="str">
        <f>IF($B$2=$C$4,$C207,IF($B$2=$D$4,$D207,IF($B$2=$E$4,$E207,IF($B$2=$F$4,$F207,IF($B$2=$G$4,$G207,IF($B$2=#REF!,#REF!,$D207))))))</f>
        <v>only for new material (not recycled material)</v>
      </c>
      <c r="C207" s="303" t="s">
        <v>1292</v>
      </c>
      <c r="D207" s="303" t="s">
        <v>1241</v>
      </c>
      <c r="E207" s="303" t="s">
        <v>1265</v>
      </c>
      <c r="F207" s="303" t="s">
        <v>1256</v>
      </c>
      <c r="G207" s="303" t="s">
        <v>1283</v>
      </c>
      <c r="H207" s="303" t="s">
        <v>1274</v>
      </c>
    </row>
    <row r="208" spans="1:8" ht="37.5" x14ac:dyDescent="0.25">
      <c r="A208" s="303" t="s">
        <v>1151</v>
      </c>
      <c r="B208" s="303" t="str">
        <f>IF($B$2=$C$4,$C208,IF($B$2=$D$4,$D208,IF($B$2=$E$4,$E208,IF($B$2=$F$4,$F208,IF($B$2=$G$4,$G208,IF($B$2=#REF!,#REF!,$D208))))))</f>
        <v>Residual after fluoropolymer processing and coatings for hydrophobic membranes, silicone touch pads, touch screens, electronics, or fabric.</v>
      </c>
      <c r="C208" s="303" t="s">
        <v>1293</v>
      </c>
      <c r="D208" s="303" t="s">
        <v>1248</v>
      </c>
      <c r="E208" s="303" t="s">
        <v>1266</v>
      </c>
      <c r="F208" s="303" t="s">
        <v>1257</v>
      </c>
      <c r="G208" s="303" t="s">
        <v>1284</v>
      </c>
      <c r="H208" s="303" t="s">
        <v>1275</v>
      </c>
    </row>
    <row r="209" spans="1:8" ht="25" x14ac:dyDescent="0.25">
      <c r="A209" s="303" t="s">
        <v>1151</v>
      </c>
      <c r="B209" s="303" t="str">
        <f>IF($B$2=$C$4,$C209,IF($B$2=$D$4,$D209,IF($B$2=$E$4,$E209,IF($B$2=$F$4,$F209,IF($B$2=$G$4,$G209,IF($B$2=#REF!,#REF!,$D209))))))</f>
        <v>The use of declarable substances shall be avoided.</v>
      </c>
      <c r="C209" s="306" t="s">
        <v>1295</v>
      </c>
      <c r="D209" s="306" t="s">
        <v>1294</v>
      </c>
      <c r="E209" s="306" t="s">
        <v>1294</v>
      </c>
      <c r="F209" s="306" t="s">
        <v>1294</v>
      </c>
      <c r="G209" s="306" t="s">
        <v>1294</v>
      </c>
      <c r="H209" s="306" t="s">
        <v>1294</v>
      </c>
    </row>
    <row r="210" spans="1:8" ht="112.5" x14ac:dyDescent="0.25">
      <c r="A210" s="303" t="s">
        <v>91</v>
      </c>
      <c r="B210" s="303" t="str">
        <f>IF($B$2=$C$4,$C210,IF($B$2=$D$4,$D210,IF($B$2=$E$4,$E210,IF($B$2=$F$4,$F210,IF($B$2=$G$4,$G210,IF($B$2=#REF!,#REF!,$D210))))))</f>
        <v xml:space="preserve">Additional hints: 
 - PAH &amp; SCCP testing must be done on the product, not on raw material 
 - for electronics, complete testing is not necessary - only raw materials (which might be touched by the user or often by the worker while production) needs to be tested according the following list. 
Please select the raw materials separatley. </v>
      </c>
      <c r="C210" s="303" t="s">
        <v>1371</v>
      </c>
      <c r="D210" s="303" t="s">
        <v>1322</v>
      </c>
      <c r="E210" s="303" t="s">
        <v>1340</v>
      </c>
      <c r="F210" s="303" t="s">
        <v>1338</v>
      </c>
      <c r="G210" s="303" t="s">
        <v>1362</v>
      </c>
      <c r="H210" s="303" t="s">
        <v>1332</v>
      </c>
    </row>
    <row r="211" spans="1:8" ht="37.5" x14ac:dyDescent="0.25">
      <c r="A211" s="303" t="s">
        <v>133</v>
      </c>
      <c r="B211" s="303" t="str">
        <f>IF($B$2=$C$4,$C211,IF($B$2=$D$4,$D211,IF($B$2=$E$4,$E211,IF($B$2=$F$4,$F211,IF($B$2=$G$4,$G211,IF($B$2=#REF!,#REF!,$D211))))))</f>
        <v>Are there any auxiliary materials remaining in the part / product? (e.g. rust protection oil, lubricants, ...)</v>
      </c>
      <c r="C211" s="303" t="s">
        <v>1321</v>
      </c>
      <c r="D211" s="303" t="s">
        <v>1318</v>
      </c>
      <c r="E211" s="303" t="s">
        <v>1342</v>
      </c>
      <c r="F211" s="303" t="s">
        <v>1336</v>
      </c>
      <c r="G211" s="303" t="s">
        <v>1364</v>
      </c>
      <c r="H211" s="303" t="s">
        <v>1330</v>
      </c>
    </row>
    <row r="212" spans="1:8" ht="25" x14ac:dyDescent="0.25">
      <c r="A212" s="303" t="s">
        <v>133</v>
      </c>
      <c r="B212" s="303" t="str">
        <f>IF($B$2=$C$4,$C212,IF($B$2=$D$4,$D212,IF($B$2=$E$4,$E212,IF($B$2=$F$4,$F212,IF($B$2=$G$4,$G212,IF($B$2=#REF!,#REF!,$D212))))))</f>
        <v>If yes, please list and consider it in the declaration of the part:</v>
      </c>
      <c r="C212" s="303" t="s">
        <v>1320</v>
      </c>
      <c r="D212" s="303" t="s">
        <v>1319</v>
      </c>
      <c r="E212" s="303" t="s">
        <v>1341</v>
      </c>
      <c r="F212" s="303" t="s">
        <v>1337</v>
      </c>
      <c r="G212" s="303" t="s">
        <v>1363</v>
      </c>
      <c r="H212" s="303" t="s">
        <v>1331</v>
      </c>
    </row>
    <row r="213" spans="1:8" ht="37.5" x14ac:dyDescent="0.25">
      <c r="A213" s="303" t="s">
        <v>15</v>
      </c>
      <c r="B213" s="303" t="str">
        <f>IF($B$2=$C$4,$C213,IF($B$2=$D$4,$D213,IF($B$2=$E$4,$E213,IF($B$2=$F$4,$F213,IF($B$2=$G$4,$G213,IF($B$2=#REF!,#REF!,$D213))))))</f>
        <v xml:space="preserve">Bosch Power Tools will not accept RoHS exemptions
</v>
      </c>
      <c r="C213" s="303" t="s">
        <v>1390</v>
      </c>
      <c r="D213" s="303" t="s">
        <v>1389</v>
      </c>
      <c r="E213" s="303" t="s">
        <v>1405</v>
      </c>
      <c r="F213" s="303" t="s">
        <v>1411</v>
      </c>
      <c r="G213" s="303" t="s">
        <v>1393</v>
      </c>
      <c r="H213" s="303" t="s">
        <v>1399</v>
      </c>
    </row>
    <row r="214" spans="1:8" ht="50" x14ac:dyDescent="0.25">
      <c r="A214" s="303" t="s">
        <v>15</v>
      </c>
      <c r="B214" s="303" t="str">
        <f>IF($B$2=$C$4,$C214,IF($B$2=$D$4,$D214,IF($B$2=$E$4,$E214,IF($B$2=$F$4,$F214,IF($B$2=$G$4,$G214,IF($B$2=#REF!,#REF!,$D214))))))</f>
        <v>Lead
Bosch Power Tools will not accept RoHS exemptions</v>
      </c>
      <c r="C214" s="303" t="s">
        <v>1417</v>
      </c>
      <c r="D214" s="303" t="s">
        <v>1418</v>
      </c>
      <c r="E214" s="303" t="s">
        <v>1406</v>
      </c>
      <c r="F214" s="303" t="s">
        <v>1412</v>
      </c>
      <c r="G214" s="303" t="s">
        <v>1394</v>
      </c>
      <c r="H214" s="303" t="s">
        <v>1400</v>
      </c>
    </row>
    <row r="215" spans="1:8" ht="50" x14ac:dyDescent="0.25">
      <c r="A215" s="303" t="s">
        <v>15</v>
      </c>
      <c r="B215" s="303" t="str">
        <f>IF($B$2=$C$4,$C215,IF($B$2=$D$4,$D215,IF($B$2=$E$4,$E215,IF($B$2=$F$4,$F215,IF($B$2=$G$4,$G215,IF($B$2=#REF!,#REF!,$D215))))))</f>
        <v>Cadmium 
Bosch Power Tools will not accept RoHS exemptions</v>
      </c>
      <c r="C215" s="303" t="s">
        <v>1419</v>
      </c>
      <c r="D215" s="303" t="s">
        <v>1420</v>
      </c>
      <c r="E215" s="303" t="s">
        <v>1407</v>
      </c>
      <c r="F215" s="303" t="s">
        <v>1413</v>
      </c>
      <c r="G215" s="303" t="s">
        <v>1395</v>
      </c>
      <c r="H215" s="303" t="s">
        <v>1401</v>
      </c>
    </row>
    <row r="216" spans="1:8" ht="25" x14ac:dyDescent="0.25">
      <c r="A216" s="303" t="s">
        <v>1380</v>
      </c>
      <c r="B216" s="303" t="str">
        <f>IF($B$2=$C$4,$C216,IF($B$2=$D$4,$D216,IF($B$2=$E$4,$E216,IF($B$2=$F$4,$F216,IF($B$2=$G$4,$G216,IF($B$2=#REF!,#REF!,$D216))))))</f>
        <v>MOAH with 1-7 aromatic rings in printing ink</v>
      </c>
      <c r="C216" s="303" t="s">
        <v>1475</v>
      </c>
      <c r="D216" s="303" t="s">
        <v>1478</v>
      </c>
      <c r="E216" s="401" t="s">
        <v>1481</v>
      </c>
      <c r="F216" s="403" t="s">
        <v>1493</v>
      </c>
      <c r="G216" s="403" t="s">
        <v>1499</v>
      </c>
      <c r="H216" s="403" t="s">
        <v>1487</v>
      </c>
    </row>
    <row r="217" spans="1:8" ht="25" x14ac:dyDescent="0.25">
      <c r="A217" s="303" t="s">
        <v>1380</v>
      </c>
      <c r="B217" s="303" t="str">
        <f>IF($B$2=$C$4,$C217,IF($B$2=$D$4,$D217,IF($B$2=$E$4,$E217,IF($B$2=$F$4,$F217,IF($B$2=$G$4,$G217,IF($B$2=#REF!,#REF!,$D217))))))</f>
        <v>MOAH with 3-7 aromatic rings in printing ink</v>
      </c>
      <c r="C217" s="303" t="s">
        <v>1476</v>
      </c>
      <c r="D217" s="303" t="s">
        <v>1479</v>
      </c>
      <c r="E217" s="401" t="s">
        <v>1482</v>
      </c>
      <c r="F217" s="403" t="s">
        <v>1494</v>
      </c>
      <c r="G217" s="403" t="s">
        <v>1500</v>
      </c>
      <c r="H217" s="403" t="s">
        <v>1488</v>
      </c>
    </row>
    <row r="218" spans="1:8" ht="25" x14ac:dyDescent="0.25">
      <c r="A218" s="303" t="s">
        <v>1380</v>
      </c>
      <c r="B218" s="303" t="str">
        <f>IF($B$2=$C$4,$C218,IF($B$2=$D$4,$D218,IF($B$2=$E$4,$E218,IF($B$2=$F$4,$F218,IF($B$2=$G$4,$G218,IF($B$2=#REF!,#REF!,$D218))))))</f>
        <v>MOSH with 16-35 carbon atoms in printing ink</v>
      </c>
      <c r="C218" s="303" t="s">
        <v>1477</v>
      </c>
      <c r="D218" s="303" t="s">
        <v>1480</v>
      </c>
      <c r="E218" s="401" t="s">
        <v>1483</v>
      </c>
      <c r="F218" s="403" t="s">
        <v>1495</v>
      </c>
      <c r="G218" s="403" t="s">
        <v>1501</v>
      </c>
      <c r="H218" s="403" t="s">
        <v>1489</v>
      </c>
    </row>
    <row r="219" spans="1:8" ht="50" x14ac:dyDescent="0.25">
      <c r="A219" s="303" t="s">
        <v>1380</v>
      </c>
      <c r="B219" s="303" t="str">
        <f>IF($B$2=$C$4,$C219,IF($B$2=$D$4,$D219,IF($B$2=$E$4,$E219,IF($B$2=$F$4,$F219,IF($B$2=$G$4,$G219,IF($B$2=#REF!,#REF!,$D219))))))</f>
        <v>mineral oil based printing ink on: 
packaging material, manuals, catalogues, advertising materials, etc.</v>
      </c>
      <c r="C219" s="303" t="s">
        <v>1387</v>
      </c>
      <c r="D219" s="303" t="s">
        <v>1383</v>
      </c>
      <c r="E219" s="303" t="s">
        <v>1408</v>
      </c>
      <c r="F219" s="303" t="s">
        <v>1414</v>
      </c>
      <c r="G219" s="303" t="s">
        <v>1396</v>
      </c>
      <c r="H219" s="303" t="s">
        <v>1402</v>
      </c>
    </row>
    <row r="220" spans="1:8" ht="50" x14ac:dyDescent="0.25">
      <c r="A220" s="303" t="s">
        <v>91</v>
      </c>
      <c r="B220" s="303" t="str">
        <f>IF($B$2=$C$4,$C220,IF($B$2=$D$4,$D220,IF($B$2=$E$4,$E220,IF($B$2=$F$4,$F220,IF($B$2=$G$4,$G220,IF($B$2=#REF!,#REF!,$D220))))))</f>
        <v>Is it or does it contain a printed packaging material or printed manual? (e.g. carton sleeve, pouches, labels or manuals, …)</v>
      </c>
      <c r="C220" s="303" t="s">
        <v>1385</v>
      </c>
      <c r="D220" s="303" t="s">
        <v>1384</v>
      </c>
      <c r="E220" s="303" t="s">
        <v>1409</v>
      </c>
      <c r="F220" s="303" t="s">
        <v>1415</v>
      </c>
      <c r="G220" s="303" t="s">
        <v>1397</v>
      </c>
      <c r="H220" s="303" t="s">
        <v>1403</v>
      </c>
    </row>
    <row r="221" spans="1:8" x14ac:dyDescent="0.25">
      <c r="A221" s="303" t="s">
        <v>1380</v>
      </c>
      <c r="B221" s="303" t="str">
        <f>IF($B$2=$C$4,$C221,IF($B$2=$D$4,$D221,IF($B$2=$E$4,$E221,IF($B$2=$F$4,$F221,IF($B$2=$G$4,$G221,IF($B$2=#REF!,#REF!,$D221))))))</f>
        <v>Mineral oils: French Law No. 2020-105</v>
      </c>
      <c r="C221" s="303" t="s">
        <v>1392</v>
      </c>
      <c r="D221" s="303" t="s">
        <v>1379</v>
      </c>
      <c r="E221" s="303" t="s">
        <v>1410</v>
      </c>
      <c r="F221" s="303" t="s">
        <v>1416</v>
      </c>
      <c r="G221" s="303" t="s">
        <v>1398</v>
      </c>
      <c r="H221" s="303" t="s">
        <v>1404</v>
      </c>
    </row>
    <row r="222" spans="1:8" ht="180" customHeight="1" x14ac:dyDescent="0.25">
      <c r="A222" s="303" t="s">
        <v>312</v>
      </c>
      <c r="B222" s="303" t="str">
        <f>IF($B$2=$C$4,$C222,IF($B$2=$D$4,$D222,IF($B$2=$E$4,$E222,IF($B$2=$F$4,$F222,IF($B$2=$G$4,$G222,IF($B$2=#REF!,#REF!,$D222))))))</f>
        <v xml:space="preserve">Bosch PT strives towards SVHC-free products and spare parts and takes its suppliers into responsibility to substitute any SVHC substance if feasibility is given.
By signing the declaration the supplier hereby confirms the absence of any as REACH SVHC listed substance over the threshold of 0,1 mass%, unless declared in following table.
The supplier is obliged to track the SVHC candidate list regularly (e.g. on ECHA homepage) and to inform Bosch purchasing contact immediately if they have information that any substance stated in SVHC candidate list may be included in supplied material (&gt;0,1 mass%). </v>
      </c>
      <c r="C222" s="303" t="s">
        <v>1422</v>
      </c>
      <c r="D222" s="303" t="s">
        <v>1421</v>
      </c>
      <c r="E222" s="402" t="s">
        <v>1484</v>
      </c>
      <c r="F222" s="403" t="s">
        <v>1496</v>
      </c>
      <c r="G222" s="403" t="s">
        <v>1502</v>
      </c>
      <c r="H222" s="403" t="s">
        <v>1490</v>
      </c>
    </row>
    <row r="223" spans="1:8" ht="25" x14ac:dyDescent="0.25">
      <c r="A223" s="303" t="s">
        <v>312</v>
      </c>
      <c r="B223" s="303" t="str">
        <f>IF($B$2=$C$4,$C223,IF($B$2=$D$4,$D223,IF($B$2=$E$4,$E223,IF($B$2=$F$4,$F223,IF($B$2=$G$4,$G223,IF($B$2=#REF!,#REF!,$D223))))))</f>
        <v>Legal duty to declare SVHC substances</v>
      </c>
      <c r="C223" s="301" t="s">
        <v>1425</v>
      </c>
      <c r="D223" s="301" t="s">
        <v>1423</v>
      </c>
      <c r="E223" s="402" t="s">
        <v>1485</v>
      </c>
      <c r="F223" s="403" t="s">
        <v>1497</v>
      </c>
      <c r="G223" s="403" t="s">
        <v>1503</v>
      </c>
      <c r="H223" s="403" t="s">
        <v>1491</v>
      </c>
    </row>
    <row r="224" spans="1:8" x14ac:dyDescent="0.25">
      <c r="A224" s="303" t="s">
        <v>312</v>
      </c>
      <c r="B224" s="303" t="str">
        <f>IF($B$2=$C$4,$C224,IF($B$2=$D$4,$D224,IF($B$2=$E$4,$E224,IF($B$2=$F$4,$F224,IF($B$2=$G$4,$G224,IF($B$2=#REF!,#REF!,$D224))))))</f>
        <v>Reference: REACH 1907/2006, article 33</v>
      </c>
      <c r="C224" s="301" t="s">
        <v>1426</v>
      </c>
      <c r="D224" s="301" t="s">
        <v>1424</v>
      </c>
      <c r="E224" s="402" t="s">
        <v>1486</v>
      </c>
      <c r="F224" s="403" t="s">
        <v>1498</v>
      </c>
      <c r="G224" s="403" t="s">
        <v>1504</v>
      </c>
      <c r="H224" s="403" t="s">
        <v>1492</v>
      </c>
    </row>
    <row r="225" spans="1:8" s="400" customFormat="1" x14ac:dyDescent="0.25">
      <c r="A225" s="400" t="s">
        <v>15</v>
      </c>
      <c r="B225" s="400" t="str">
        <f>IF($B$2=$C$4,$C225,IF($B$2=$D$4,$D225,IF($B$2=$E$4,$E225,IF($B$2=$F$4,$F225,IF($B$2=$G$4,$G225,IF($B$2=#REF!,#REF!,$D225))))))</f>
        <v>RoHS Exemptions</v>
      </c>
      <c r="C225" s="400" t="s">
        <v>1428</v>
      </c>
      <c r="D225" s="400" t="s">
        <v>1427</v>
      </c>
      <c r="E225" s="400" t="s">
        <v>1429</v>
      </c>
      <c r="F225" s="400" t="s">
        <v>1430</v>
      </c>
      <c r="G225" s="400" t="s">
        <v>1432</v>
      </c>
      <c r="H225" s="400" t="s">
        <v>1431</v>
      </c>
    </row>
    <row r="226" spans="1:8" s="400" customFormat="1" x14ac:dyDescent="0.25">
      <c r="A226" s="400" t="s">
        <v>15</v>
      </c>
      <c r="B226" s="400" t="str">
        <f>IF($B$2=$C$4,$C226,IF($B$2=$D$4,$D226,IF($B$2=$E$4,$E226,IF($B$2=$F$4,$F226,IF($B$2=$G$4,$G226,IF($B$2=#REF!,#REF!,$D226))))))</f>
        <v>RoHS Exemptions</v>
      </c>
      <c r="C226" s="400" t="s">
        <v>1428</v>
      </c>
      <c r="D226" s="400" t="s">
        <v>1427</v>
      </c>
      <c r="E226" s="400" t="s">
        <v>1429</v>
      </c>
      <c r="F226" s="400" t="s">
        <v>1430</v>
      </c>
      <c r="G226" s="400" t="s">
        <v>1432</v>
      </c>
      <c r="H226" s="400" t="s">
        <v>1431</v>
      </c>
    </row>
    <row r="227" spans="1:8" s="400" customFormat="1" ht="62.5" x14ac:dyDescent="0.25">
      <c r="A227" s="400" t="s">
        <v>15</v>
      </c>
      <c r="B227" s="400" t="str">
        <f>IF($B$2=$C$4,$C227,IF($B$2=$D$4,$D227,IF($B$2=$E$4,$E227,IF($B$2=$F$4,$F227,IF($B$2=$G$4,$G227,IF($B$2=#REF!,#REF!,$D227))))))</f>
        <v xml:space="preserve">All exceptions listed under RoHS must be observed. Below only those are listed which are of the greatest importance for Power Tools. If another RoHS exception is used, this must also be noted above. </v>
      </c>
      <c r="C227" s="400" t="s">
        <v>1434</v>
      </c>
      <c r="D227" s="400" t="s">
        <v>1433</v>
      </c>
      <c r="E227" s="400" t="s">
        <v>1435</v>
      </c>
      <c r="F227" s="400" t="s">
        <v>1436</v>
      </c>
      <c r="G227" s="400" t="s">
        <v>1438</v>
      </c>
      <c r="H227" s="400" t="s">
        <v>1437</v>
      </c>
    </row>
    <row r="228" spans="1:8" s="400" customFormat="1" ht="25" x14ac:dyDescent="0.25">
      <c r="A228" s="400" t="s">
        <v>15</v>
      </c>
      <c r="B228" s="400" t="str">
        <f>IF($B$2=$C$4,$C228,IF($B$2=$D$4,$D228,IF($B$2=$E$4,$E228,IF($B$2=$F$4,$F228,IF($B$2=$G$4,$G228,IF($B$2=#REF!,#REF!,$D228))))))</f>
        <v>RoHS ANNEX III: Applications exempted from the restriction in Article 4(1)</v>
      </c>
      <c r="C228" s="400" t="s">
        <v>1440</v>
      </c>
      <c r="D228" s="400" t="s">
        <v>1439</v>
      </c>
      <c r="E228" s="400" t="s">
        <v>1441</v>
      </c>
      <c r="F228" s="400" t="s">
        <v>1442</v>
      </c>
      <c r="G228" s="400" t="s">
        <v>1444</v>
      </c>
      <c r="H228" s="400" t="s">
        <v>1443</v>
      </c>
    </row>
    <row r="229" spans="1:8" s="400" customFormat="1" ht="37.5" x14ac:dyDescent="0.25">
      <c r="A229" s="400" t="s">
        <v>15</v>
      </c>
      <c r="B229" s="400" t="str">
        <f>IF($B$2=$C$4,$C229,IF($B$2=$D$4,$D229,IF($B$2=$E$4,$E229,IF($B$2=$F$4,$F229,IF($B$2=$G$4,$G229,IF($B$2=#REF!,#REF!,$D229))))))</f>
        <v>6a. Lead as an alloying element in steel for machining purposes and in galvanised steel containing up to 0,35 % lead by weight</v>
      </c>
      <c r="C229" s="400" t="s">
        <v>1445</v>
      </c>
      <c r="D229" s="400" t="s">
        <v>1446</v>
      </c>
      <c r="E229" s="400" t="s">
        <v>1447</v>
      </c>
      <c r="F229" s="400" t="s">
        <v>1448</v>
      </c>
      <c r="G229" s="400" t="s">
        <v>1450</v>
      </c>
      <c r="H229" s="400" t="s">
        <v>1449</v>
      </c>
    </row>
    <row r="230" spans="1:8" s="400" customFormat="1" ht="37.5" x14ac:dyDescent="0.25">
      <c r="A230" s="400" t="s">
        <v>15</v>
      </c>
      <c r="B230" s="400" t="str">
        <f>IF($B$2=$C$4,$C230,IF($B$2=$D$4,$D230,IF($B$2=$E$4,$E230,IF($B$2=$F$4,$F230,IF($B$2=$G$4,$G230,IF($B$2=#REF!,#REF!,$D230))))))</f>
        <v>6b. Lead as an alloying element in aluminium containing up to 0,4 % lead by weight</v>
      </c>
      <c r="C230" s="400" t="s">
        <v>1451</v>
      </c>
      <c r="D230" s="400" t="s">
        <v>1452</v>
      </c>
      <c r="E230" s="400" t="s">
        <v>1453</v>
      </c>
      <c r="F230" s="400" t="s">
        <v>1454</v>
      </c>
      <c r="G230" s="400" t="s">
        <v>1456</v>
      </c>
      <c r="H230" s="400" t="s">
        <v>1455</v>
      </c>
    </row>
    <row r="231" spans="1:8" s="400" customFormat="1" ht="25" x14ac:dyDescent="0.25">
      <c r="A231" s="400" t="s">
        <v>15</v>
      </c>
      <c r="B231" s="400" t="str">
        <f>IF($B$2=$C$4,$C231,IF($B$2=$D$4,$D231,IF($B$2=$E$4,$E231,IF($B$2=$F$4,$F231,IF($B$2=$G$4,$G231,IF($B$2=#REF!,#REF!,$D231))))))</f>
        <v>6c. Copper alloy containing up to 4 % lead by weight</v>
      </c>
      <c r="C231" s="400" t="s">
        <v>1457</v>
      </c>
      <c r="D231" s="400" t="s">
        <v>1458</v>
      </c>
      <c r="E231" s="400" t="s">
        <v>1459</v>
      </c>
      <c r="F231" s="400" t="s">
        <v>1460</v>
      </c>
      <c r="G231" s="400" t="s">
        <v>1462</v>
      </c>
      <c r="H231" s="400" t="s">
        <v>1461</v>
      </c>
    </row>
    <row r="232" spans="1:8" s="400" customFormat="1" ht="37.5" x14ac:dyDescent="0.25">
      <c r="A232" s="400" t="s">
        <v>15</v>
      </c>
      <c r="B232" s="400" t="str">
        <f>IF($B$2=$C$4,$C232,IF($B$2=$D$4,$D232,IF($B$2=$E$4,$E232,IF($B$2=$F$4,$F232,IF($B$2=$G$4,$G232,IF($B$2=#REF!,#REF!,$D232))))))</f>
        <v>7a. Lead in high melting temperature type solders (i.e. lead-based alloys containing 85 % by weight or more lead)</v>
      </c>
      <c r="C232" s="400" t="s">
        <v>1463</v>
      </c>
      <c r="D232" s="400" t="s">
        <v>1464</v>
      </c>
      <c r="E232" s="400" t="s">
        <v>1465</v>
      </c>
      <c r="F232" s="400" t="s">
        <v>1466</v>
      </c>
      <c r="G232" s="400" t="s">
        <v>1468</v>
      </c>
      <c r="H232" s="400" t="s">
        <v>1467</v>
      </c>
    </row>
    <row r="233" spans="1:8" s="400" customFormat="1" ht="25" x14ac:dyDescent="0.25">
      <c r="A233" s="400" t="s">
        <v>15</v>
      </c>
      <c r="B233" s="400" t="str">
        <f>IF($B$2=$C$4,$C233,IF($B$2=$D$4,$D233,IF($B$2=$E$4,$E233,IF($B$2=$F$4,$F233,IF($B$2=$G$4,$G233,IF($B$2=#REF!,#REF!,$D233))))))</f>
        <v>8b. Cadmium and its compounds in electrical contacts</v>
      </c>
      <c r="C233" s="400" t="s">
        <v>1469</v>
      </c>
      <c r="D233" s="400" t="s">
        <v>1470</v>
      </c>
      <c r="E233" s="400" t="s">
        <v>1471</v>
      </c>
      <c r="F233" s="400" t="s">
        <v>1472</v>
      </c>
      <c r="G233" s="400" t="s">
        <v>1474</v>
      </c>
      <c r="H233" s="400" t="s">
        <v>1473</v>
      </c>
    </row>
    <row r="234" spans="1:8" ht="25" x14ac:dyDescent="0.25">
      <c r="A234" s="303" t="s">
        <v>133</v>
      </c>
      <c r="B234" s="303" t="str">
        <f>IF($B$2=$C$4,$C234,IF($B$2=$D$4,$D234,IF($B$2=$E$4,$E234,IF($B$2=$F$4,$F234,IF($B$2=$G$4,$G234,IF($B$2=#REF!,#REF!,$D234))))))</f>
        <v>No, the North American market will not be excluded as sales area.</v>
      </c>
      <c r="C234" s="306" t="s">
        <v>1651</v>
      </c>
      <c r="D234" s="306" t="s">
        <v>1650</v>
      </c>
      <c r="E234" s="303" t="s">
        <v>1652</v>
      </c>
      <c r="F234" s="303" t="s">
        <v>1722</v>
      </c>
      <c r="G234" s="303" t="s">
        <v>1687</v>
      </c>
      <c r="H234" s="303"/>
    </row>
    <row r="235" spans="1:8" x14ac:dyDescent="0.25">
      <c r="A235" s="303" t="s">
        <v>1604</v>
      </c>
      <c r="B235" s="303" t="str">
        <f>IF($B$2=$C$4,$C235,IF($B$2=$D$4,$D235,IF($B$2=$E$4,$E235,IF($B$2=$F$4,$F235,IF($B$2=$G$4,$G235,IF($B$2=#REF!,#REF!,$D235))))))</f>
        <v>Content:</v>
      </c>
      <c r="C235" s="306" t="s">
        <v>1605</v>
      </c>
      <c r="D235" s="306" t="s">
        <v>1596</v>
      </c>
      <c r="E235" s="303" t="s">
        <v>1653</v>
      </c>
      <c r="F235" s="303" t="s">
        <v>1723</v>
      </c>
      <c r="G235" s="303" t="s">
        <v>1688</v>
      </c>
      <c r="H235" s="303"/>
    </row>
    <row r="236" spans="1:8" ht="25" x14ac:dyDescent="0.25">
      <c r="A236" s="303" t="s">
        <v>1604</v>
      </c>
      <c r="B236" s="303" t="str">
        <f>IF($B$2=$C$4,$C236,IF($B$2=$D$4,$D236,IF($B$2=$E$4,$E236,IF($B$2=$F$4,$F236,IF($B$2=$G$4,$G236,IF($B$2=#REF!,#REF!,$D236))))))</f>
        <v>1.) How to fill the supplier declaration N2580-PT</v>
      </c>
      <c r="C236" s="306" t="s">
        <v>1757</v>
      </c>
      <c r="D236" s="306" t="s">
        <v>1597</v>
      </c>
      <c r="E236" s="303" t="s">
        <v>1654</v>
      </c>
      <c r="F236" s="303" t="s">
        <v>1724</v>
      </c>
      <c r="G236" s="303" t="s">
        <v>1689</v>
      </c>
      <c r="H236" s="303"/>
    </row>
    <row r="237" spans="1:8" x14ac:dyDescent="0.25">
      <c r="A237" s="303" t="s">
        <v>1604</v>
      </c>
      <c r="B237" s="303" t="str">
        <f>IF($B$2=$C$4,$C237,IF($B$2=$D$4,$D237,IF($B$2=$E$4,$E237,IF($B$2=$F$4,$F237,IF($B$2=$G$4,$G237,IF($B$2=#REF!,#REF!,$D237))))))</f>
        <v>2.) N2580-PT Test Report requirements</v>
      </c>
      <c r="C237" s="306" t="s">
        <v>1606</v>
      </c>
      <c r="D237" s="306" t="s">
        <v>1598</v>
      </c>
      <c r="E237" s="303" t="s">
        <v>1655</v>
      </c>
      <c r="F237" s="303" t="s">
        <v>1725</v>
      </c>
      <c r="G237" s="303" t="s">
        <v>1690</v>
      </c>
      <c r="H237" s="303"/>
    </row>
    <row r="238" spans="1:8" x14ac:dyDescent="0.25">
      <c r="A238" s="303" t="s">
        <v>1604</v>
      </c>
      <c r="B238" s="303" t="str">
        <f>IF($B$2=$C$4,$C238,IF($B$2=$D$4,$D238,IF($B$2=$E$4,$E238,IF($B$2=$F$4,$F238,IF($B$2=$G$4,$G238,IF($B$2=#REF!,#REF!,$D238))))))</f>
        <v>1. Choose your prefered language from the drop down</v>
      </c>
      <c r="C238" s="306" t="s">
        <v>1608</v>
      </c>
      <c r="D238" s="306" t="s">
        <v>1586</v>
      </c>
      <c r="E238" s="303" t="s">
        <v>1656</v>
      </c>
      <c r="F238" s="303" t="s">
        <v>1726</v>
      </c>
      <c r="G238" s="303" t="s">
        <v>1691</v>
      </c>
      <c r="H238" s="303"/>
    </row>
    <row r="239" spans="1:8" ht="25" x14ac:dyDescent="0.25">
      <c r="A239" s="303" t="s">
        <v>1604</v>
      </c>
      <c r="B239" s="303" t="str">
        <f>IF($B$2=$C$4,$C239,IF($B$2=$D$4,$D239,IF($B$2=$E$4,$E239,IF($B$2=$F$4,$F239,IF($B$2=$G$4,$G239,IF($B$2=#REF!,#REF!,$D239))))))</f>
        <v>2. Fill the following cells completely to define the material:</v>
      </c>
      <c r="C239" s="306" t="s">
        <v>1820</v>
      </c>
      <c r="D239" s="306" t="s">
        <v>1821</v>
      </c>
      <c r="E239" s="303" t="s">
        <v>1880</v>
      </c>
      <c r="F239" s="303" t="s">
        <v>1881</v>
      </c>
      <c r="G239" s="303" t="s">
        <v>1882</v>
      </c>
      <c r="H239" s="466"/>
    </row>
    <row r="240" spans="1:8" ht="25" x14ac:dyDescent="0.25">
      <c r="A240" s="303" t="s">
        <v>1604</v>
      </c>
      <c r="B240" s="303" t="str">
        <f>IF($B$2=$C$4,$C240,IF($B$2=$D$4,$D240,IF($B$2=$E$4,$E240,IF($B$2=$F$4,$F240,IF($B$2=$G$4,$G240,IF($B$2=#REF!,#REF!,$D240))))))</f>
        <v>3. Fill the following cells completely to define the material - 2nd: Supplier duty</v>
      </c>
      <c r="C240" s="306" t="s">
        <v>1609</v>
      </c>
      <c r="D240" s="306" t="s">
        <v>1587</v>
      </c>
      <c r="E240" s="303" t="s">
        <v>1657</v>
      </c>
      <c r="F240" s="303" t="s">
        <v>1727</v>
      </c>
      <c r="G240" s="303" t="s">
        <v>1692</v>
      </c>
      <c r="H240" s="303"/>
    </row>
    <row r="241" spans="1:8" ht="25" x14ac:dyDescent="0.25">
      <c r="A241" s="303" t="s">
        <v>1604</v>
      </c>
      <c r="B241" s="303" t="str">
        <f>IF($B$2=$C$4,$C241,IF($B$2=$D$4,$D241,IF($B$2=$E$4,$E241,IF($B$2=$F$4,$F241,IF($B$2=$G$4,$G241,IF($B$2=#REF!,#REF!,$D241))))))</f>
        <v>3. Select any high risk material from the list, which the product / part contains</v>
      </c>
      <c r="C241" s="306" t="s">
        <v>1883</v>
      </c>
      <c r="D241" s="306" t="s">
        <v>1888</v>
      </c>
      <c r="E241" s="303" t="s">
        <v>1893</v>
      </c>
      <c r="F241" s="303" t="s">
        <v>1898</v>
      </c>
      <c r="G241" s="303" t="s">
        <v>1903</v>
      </c>
      <c r="H241" s="303"/>
    </row>
    <row r="242" spans="1:8" ht="50" x14ac:dyDescent="0.25">
      <c r="A242" s="303" t="s">
        <v>1604</v>
      </c>
      <c r="B242" s="303" t="str">
        <f>IF($B$2=$C$4,$C242,IF($B$2=$D$4,$D242,IF($B$2=$E$4,$E242,IF($B$2=$F$4,$F242,IF($B$2=$G$4,$G242,IF($B$2=#REF!,#REF!,$D242))))))</f>
        <v>Activate the checkbox in the first column. In case of a risk material, inform whether you have added the mandatory test report and mention the report number as reference.</v>
      </c>
      <c r="C242" s="306" t="s">
        <v>1610</v>
      </c>
      <c r="D242" s="306" t="s">
        <v>1607</v>
      </c>
      <c r="E242" s="303" t="s">
        <v>1658</v>
      </c>
      <c r="F242" s="303" t="s">
        <v>1728</v>
      </c>
      <c r="G242" s="303" t="s">
        <v>1693</v>
      </c>
      <c r="H242" s="303"/>
    </row>
    <row r="243" spans="1:8" ht="37.5" x14ac:dyDescent="0.25">
      <c r="A243" s="303" t="s">
        <v>1604</v>
      </c>
      <c r="B243" s="303" t="str">
        <f>IF($B$2=$C$4,$C243,IF($B$2=$D$4,$D243,IF($B$2=$E$4,$E243,IF($B$2=$F$4,$F243,IF($B$2=$G$4,$G243,IF($B$2=#REF!,#REF!,$D243))))))</f>
        <v>4. Answer the questions about the nature of the part / product - based on your answers, it will be determined whether regulations are applicable or not</v>
      </c>
      <c r="C243" s="306" t="s">
        <v>1884</v>
      </c>
      <c r="D243" s="306" t="s">
        <v>1889</v>
      </c>
      <c r="E243" s="303" t="s">
        <v>1894</v>
      </c>
      <c r="F243" s="303" t="s">
        <v>1899</v>
      </c>
      <c r="G243" s="303" t="s">
        <v>1904</v>
      </c>
      <c r="H243" s="303"/>
    </row>
    <row r="244" spans="1:8" ht="37.5" x14ac:dyDescent="0.25">
      <c r="A244" s="303" t="s">
        <v>1604</v>
      </c>
      <c r="B244" s="303" t="str">
        <f>IF($B$2=$C$4,$C244,IF($B$2=$D$4,$D244,IF($B$2=$E$4,$E244,IF($B$2=$F$4,$F244,IF($B$2=$G$4,$G244,IF($B$2=#REF!,#REF!,$D244))))))</f>
        <v>5. Confirm compliance with required regulations and inform if you need to declare substances</v>
      </c>
      <c r="C244" s="306" t="s">
        <v>1885</v>
      </c>
      <c r="D244" s="306" t="s">
        <v>1890</v>
      </c>
      <c r="E244" s="303" t="s">
        <v>1895</v>
      </c>
      <c r="F244" s="303" t="s">
        <v>1900</v>
      </c>
      <c r="G244" s="303" t="s">
        <v>1905</v>
      </c>
      <c r="H244" s="303"/>
    </row>
    <row r="245" spans="1:8" ht="25" x14ac:dyDescent="0.25">
      <c r="A245" s="303" t="s">
        <v>1604</v>
      </c>
      <c r="B245" s="303" t="str">
        <f>IF($B$2=$C$4,$C245,IF($B$2=$D$4,$D245,IF($B$2=$E$4,$E245,IF($B$2=$F$4,$F245,IF($B$2=$G$4,$G245,IF($B$2=#REF!,#REF!,$D245))))))</f>
        <v>6. If required, declare regulated substances in seperate tabs</v>
      </c>
      <c r="C245" s="306" t="s">
        <v>1886</v>
      </c>
      <c r="D245" s="306" t="s">
        <v>1891</v>
      </c>
      <c r="E245" s="303" t="s">
        <v>1896</v>
      </c>
      <c r="F245" s="303" t="s">
        <v>1901</v>
      </c>
      <c r="G245" s="303" t="s">
        <v>1906</v>
      </c>
      <c r="H245" s="303"/>
    </row>
    <row r="246" spans="1:8" ht="37.5" x14ac:dyDescent="0.25">
      <c r="A246" s="303" t="s">
        <v>1604</v>
      </c>
      <c r="B246" s="303" t="str">
        <f>IF($B$2=$C$4,$C246,IF($B$2=$D$4,$D246,IF($B$2=$E$4,$E246,IF($B$2=$F$4,$F246,IF($B$2=$G$4,$G246,IF($B$2=#REF!,#REF!,$D246))))))</f>
        <v>7. Sign the coversheet and send it - plus if applicable, declared tabs and/or test reports - to Bosch purchasing as PDF</v>
      </c>
      <c r="C246" s="306" t="s">
        <v>1887</v>
      </c>
      <c r="D246" s="306" t="s">
        <v>1892</v>
      </c>
      <c r="E246" s="303" t="s">
        <v>1897</v>
      </c>
      <c r="F246" s="303" t="s">
        <v>1902</v>
      </c>
      <c r="G246" s="303" t="s">
        <v>1907</v>
      </c>
      <c r="H246" s="303"/>
    </row>
    <row r="247" spans="1:8" ht="61" customHeight="1" x14ac:dyDescent="0.25">
      <c r="A247" s="303" t="s">
        <v>1604</v>
      </c>
      <c r="B247" s="303" t="str">
        <f>IF($B$2=$C$4,$C247,IF($B$2=$D$4,$D247,IF($B$2=$E$4,$E247,IF($B$2=$F$4,$F247,IF($B$2=$G$4,$G247,IF($B$2=#REF!,#REF!,$D247))))))</f>
        <v>In case the product / material contains a so called risk material (selection see tab "Cover_Sheet"), then beside the declaration also a test report as evidence of absence of regulated substances is required.</v>
      </c>
      <c r="C247" s="306" t="s">
        <v>1611</v>
      </c>
      <c r="D247" s="306" t="s">
        <v>1599</v>
      </c>
      <c r="E247" s="303" t="s">
        <v>1659</v>
      </c>
      <c r="F247" s="303" t="s">
        <v>1729</v>
      </c>
      <c r="G247" s="303" t="s">
        <v>1694</v>
      </c>
      <c r="H247" s="303"/>
    </row>
    <row r="248" spans="1:8" ht="25" x14ac:dyDescent="0.25">
      <c r="A248" s="303" t="s">
        <v>1604</v>
      </c>
      <c r="B248" s="303" t="str">
        <f>IF($B$2=$C$4,$C248,IF($B$2=$D$4,$D248,IF($B$2=$E$4,$E248,IF($B$2=$F$4,$F248,IF($B$2=$G$4,$G248,IF($B$2=#REF!,#REF!,$D248))))))</f>
        <v>Following test procedures should be applied when submitting a test report:</v>
      </c>
      <c r="C248" s="306" t="s">
        <v>1612</v>
      </c>
      <c r="D248" s="306" t="s">
        <v>1603</v>
      </c>
      <c r="E248" s="303" t="s">
        <v>1660</v>
      </c>
      <c r="F248" s="303" t="s">
        <v>1730</v>
      </c>
      <c r="G248" s="303" t="s">
        <v>1695</v>
      </c>
      <c r="H248" s="303"/>
    </row>
    <row r="249" spans="1:8" x14ac:dyDescent="0.25">
      <c r="A249" s="303" t="s">
        <v>133</v>
      </c>
      <c r="B249" s="303" t="str">
        <f>IF($B$2=$C$4,$C249,IF($B$2=$D$4,$D249,IF($B$2=$E$4,$E249,IF($B$2=$F$4,$F249,IF($B$2=$G$4,$G249,IF($B$2=#REF!,#REF!,$D249))))))</f>
        <v>Yellow cells =</v>
      </c>
      <c r="C249" s="306" t="s">
        <v>1613</v>
      </c>
      <c r="D249" s="306" t="s">
        <v>1588</v>
      </c>
      <c r="E249" s="303" t="s">
        <v>1661</v>
      </c>
      <c r="F249" s="303" t="s">
        <v>1731</v>
      </c>
      <c r="G249" s="303" t="s">
        <v>1696</v>
      </c>
      <c r="H249" s="303"/>
    </row>
    <row r="250" spans="1:8" x14ac:dyDescent="0.25">
      <c r="A250" s="303" t="s">
        <v>133</v>
      </c>
      <c r="B250" s="303" t="str">
        <f>IF($B$2=$C$4,$C250,IF($B$2=$D$4,$D250,IF($B$2=$E$4,$E250,IF($B$2=$F$4,$F250,IF($B$2=$G$4,$G250,IF($B$2=#REF!,#REF!,$D250))))))</f>
        <v>to be filled by supplier</v>
      </c>
      <c r="C250" s="306" t="s">
        <v>1614</v>
      </c>
      <c r="D250" s="306" t="s">
        <v>1589</v>
      </c>
      <c r="E250" s="303" t="s">
        <v>1662</v>
      </c>
      <c r="F250" s="303" t="s">
        <v>1732</v>
      </c>
      <c r="G250" s="303" t="s">
        <v>1697</v>
      </c>
      <c r="H250" s="303"/>
    </row>
    <row r="251" spans="1:8" x14ac:dyDescent="0.25">
      <c r="A251" s="303" t="s">
        <v>133</v>
      </c>
      <c r="B251" s="303" t="str">
        <f>IF($B$2=$C$4,$C251,IF($B$2=$D$4,$D251,IF($B$2=$E$4,$E251,IF($B$2=$F$4,$F251,IF($B$2=$G$4,$G251,IF($B$2=#REF!,#REF!,$D251))))))</f>
        <v xml:space="preserve">Select Language:   </v>
      </c>
      <c r="C251" s="306" t="s">
        <v>1615</v>
      </c>
      <c r="D251" s="306" t="s">
        <v>1583</v>
      </c>
      <c r="E251" s="303" t="s">
        <v>1663</v>
      </c>
      <c r="F251" s="303" t="s">
        <v>1733</v>
      </c>
      <c r="G251" s="303" t="s">
        <v>1698</v>
      </c>
      <c r="H251" s="303"/>
    </row>
    <row r="252" spans="1:8" x14ac:dyDescent="0.25">
      <c r="A252" s="303" t="s">
        <v>133</v>
      </c>
      <c r="B252" s="303" t="str">
        <f>IF($B$2=$C$4,$C252,IF($B$2=$D$4,$D252,IF($B$2=$E$4,$E252,IF($B$2=$F$4,$F252,IF($B$2=$G$4,$G252,IF($B$2=#REF!,#REF!,$D252))))))</f>
        <v>Identification and Description of Material</v>
      </c>
      <c r="C252" s="306" t="s">
        <v>1616</v>
      </c>
      <c r="D252" s="306" t="s">
        <v>1581</v>
      </c>
      <c r="E252" s="303" t="s">
        <v>1664</v>
      </c>
      <c r="F252" s="303" t="s">
        <v>1734</v>
      </c>
      <c r="G252" s="303" t="s">
        <v>1699</v>
      </c>
      <c r="H252" s="303"/>
    </row>
    <row r="253" spans="1:8" x14ac:dyDescent="0.25">
      <c r="A253" s="303" t="s">
        <v>133</v>
      </c>
      <c r="B253" s="303" t="str">
        <f>IF($B$2=$C$4,$C253,IF($B$2=$D$4,$D253,IF($B$2=$E$4,$E253,IF($B$2=$F$4,$F253,IF($B$2=$G$4,$G253,IF($B$2=#REF!,#REF!,$D253))))))</f>
        <v>Selection of Risk Material</v>
      </c>
      <c r="C253" s="306" t="s">
        <v>1617</v>
      </c>
      <c r="D253" s="306" t="s">
        <v>1580</v>
      </c>
      <c r="E253" s="303" t="s">
        <v>1665</v>
      </c>
      <c r="F253" s="303" t="s">
        <v>1735</v>
      </c>
      <c r="G253" s="303" t="s">
        <v>1700</v>
      </c>
      <c r="H253" s="303"/>
    </row>
    <row r="254" spans="1:8" ht="49.5" customHeight="1" x14ac:dyDescent="0.25">
      <c r="A254" s="303" t="s">
        <v>133</v>
      </c>
      <c r="B254" s="303" t="str">
        <f>IF($B$2=$C$4,$C254,IF($B$2=$D$4,$D254,IF($B$2=$E$4,$E254,IF($B$2=$F$4,$F254,IF($B$2=$G$4,$G254,IF($B$2=#REF!,#REF!,$D254))))))</f>
        <v>Risk Material require special attention: if they are part of the content, the absence of regulated substances has to be proven by a test report. Requirements are explained in tab "Help".</v>
      </c>
      <c r="C254" s="306" t="s">
        <v>1618</v>
      </c>
      <c r="D254" s="306" t="s">
        <v>1619</v>
      </c>
      <c r="E254" s="303" t="s">
        <v>1666</v>
      </c>
      <c r="F254" s="303" t="s">
        <v>1736</v>
      </c>
      <c r="G254" s="303" t="s">
        <v>1701</v>
      </c>
      <c r="H254" s="303"/>
    </row>
    <row r="255" spans="1:8" x14ac:dyDescent="0.25">
      <c r="A255" s="303" t="s">
        <v>133</v>
      </c>
      <c r="B255" s="303" t="str">
        <f>IF($B$2=$C$4,$C255,IF($B$2=$D$4,$D255,IF($B$2=$E$4,$E255,IF($B$2=$F$4,$F255,IF($B$2=$G$4,$G255,IF($B$2=#REF!,#REF!,$D255))))))</f>
        <v>Applicable?</v>
      </c>
      <c r="C255" s="306" t="s">
        <v>1620</v>
      </c>
      <c r="D255" s="306" t="s">
        <v>1572</v>
      </c>
      <c r="E255" s="303" t="s">
        <v>1667</v>
      </c>
      <c r="F255" s="303" t="s">
        <v>1737</v>
      </c>
      <c r="G255" s="303" t="s">
        <v>1702</v>
      </c>
      <c r="H255" s="303"/>
    </row>
    <row r="256" spans="1:8" x14ac:dyDescent="0.25">
      <c r="A256" s="303" t="s">
        <v>133</v>
      </c>
      <c r="B256" s="303" t="str">
        <f>IF($B$2=$C$4,$C256,IF($B$2=$D$4,$D256,IF($B$2=$E$4,$E256,IF($B$2=$F$4,$F256,IF($B$2=$G$4,$G256,IF($B$2=#REF!,#REF!,$D256))))))</f>
        <v>Material</v>
      </c>
      <c r="C256" s="306" t="s">
        <v>91</v>
      </c>
      <c r="D256" s="306" t="s">
        <v>91</v>
      </c>
      <c r="E256" s="303" t="s">
        <v>91</v>
      </c>
      <c r="F256" s="303" t="s">
        <v>91</v>
      </c>
      <c r="G256" s="303" t="s">
        <v>639</v>
      </c>
      <c r="H256" s="303"/>
    </row>
    <row r="257" spans="1:8" x14ac:dyDescent="0.25">
      <c r="A257" s="303" t="s">
        <v>133</v>
      </c>
      <c r="B257" s="303" t="str">
        <f>IF($B$2=$C$4,$C257,IF($B$2=$D$4,$D257,IF($B$2=$E$4,$E257,IF($B$2=$F$4,$F257,IF($B$2=$G$4,$G257,IF($B$2=#REF!,#REF!,$D257))))))</f>
        <v>Required test report</v>
      </c>
      <c r="C257" s="306" t="s">
        <v>1621</v>
      </c>
      <c r="D257" s="306" t="s">
        <v>1573</v>
      </c>
      <c r="E257" s="303" t="s">
        <v>1668</v>
      </c>
      <c r="F257" s="303" t="s">
        <v>1738</v>
      </c>
      <c r="G257" s="303" t="s">
        <v>1703</v>
      </c>
      <c r="H257" s="303"/>
    </row>
    <row r="258" spans="1:8" x14ac:dyDescent="0.25">
      <c r="A258" s="303" t="s">
        <v>133</v>
      </c>
      <c r="B258" s="303" t="str">
        <f>IF($B$2=$C$4,$C258,IF($B$2=$D$4,$D258,IF($B$2=$E$4,$E258,IF($B$2=$F$4,$F258,IF($B$2=$G$4,$G258,IF($B$2=#REF!,#REF!,$D258))))))</f>
        <v>Test report attached?</v>
      </c>
      <c r="C258" s="306" t="s">
        <v>1622</v>
      </c>
      <c r="D258" s="306" t="s">
        <v>1574</v>
      </c>
      <c r="E258" s="303" t="s">
        <v>1669</v>
      </c>
      <c r="F258" s="303" t="s">
        <v>1739</v>
      </c>
      <c r="G258" s="303" t="s">
        <v>1704</v>
      </c>
      <c r="H258" s="303"/>
    </row>
    <row r="259" spans="1:8" x14ac:dyDescent="0.25">
      <c r="A259" s="303" t="s">
        <v>133</v>
      </c>
      <c r="B259" s="303" t="str">
        <f>IF($B$2=$C$4,$C259,IF($B$2=$D$4,$D259,IF($B$2=$E$4,$E259,IF($B$2=$F$4,$F259,IF($B$2=$G$4,$G259,IF($B$2=#REF!,#REF!,$D259))))))</f>
        <v>Report Number</v>
      </c>
      <c r="C259" s="306" t="s">
        <v>1624</v>
      </c>
      <c r="D259" s="306" t="s">
        <v>1623</v>
      </c>
      <c r="E259" s="303" t="s">
        <v>1670</v>
      </c>
      <c r="F259" s="303" t="s">
        <v>1740</v>
      </c>
      <c r="G259" s="303" t="s">
        <v>1705</v>
      </c>
      <c r="H259" s="303"/>
    </row>
    <row r="260" spans="1:8" x14ac:dyDescent="0.25">
      <c r="A260" s="303" t="s">
        <v>133</v>
      </c>
      <c r="B260" s="303" t="str">
        <f>IF($B$2=$C$4,$C260,IF($B$2=$D$4,$D260,IF($B$2=$E$4,$E260,IF($B$2=$F$4,$F260,IF($B$2=$G$4,$G260,IF($B$2=#REF!,#REF!,$D260))))))</f>
        <v>Soft plastics &amp; PVC</v>
      </c>
      <c r="C260" s="306" t="s">
        <v>1625</v>
      </c>
      <c r="D260" s="306" t="s">
        <v>1591</v>
      </c>
      <c r="E260" s="303" t="s">
        <v>1671</v>
      </c>
      <c r="F260" s="303" t="s">
        <v>1741</v>
      </c>
      <c r="G260" s="303" t="s">
        <v>1706</v>
      </c>
      <c r="H260" s="303"/>
    </row>
    <row r="261" spans="1:8" x14ac:dyDescent="0.25">
      <c r="A261" s="303" t="s">
        <v>133</v>
      </c>
      <c r="B261" s="303" t="str">
        <f>IF($B$2=$C$4,$C261,IF($B$2=$D$4,$D261,IF($B$2=$E$4,$E261,IF($B$2=$F$4,$F261,IF($B$2=$G$4,$G261,IF($B$2=#REF!,#REF!,$D261))))))</f>
        <v>Flame retardant plastics</v>
      </c>
      <c r="C261" s="306" t="s">
        <v>1626</v>
      </c>
      <c r="D261" s="306" t="s">
        <v>1592</v>
      </c>
      <c r="E261" s="303" t="s">
        <v>1672</v>
      </c>
      <c r="F261" s="303" t="s">
        <v>1742</v>
      </c>
      <c r="G261" s="303" t="s">
        <v>1707</v>
      </c>
      <c r="H261" s="303"/>
    </row>
    <row r="262" spans="1:8" ht="25" x14ac:dyDescent="0.25">
      <c r="A262" s="303" t="s">
        <v>133</v>
      </c>
      <c r="B262" s="303" t="str">
        <f>IF($B$2=$C$4,$C262,IF($B$2=$D$4,$D262,IF($B$2=$E$4,$E262,IF($B$2=$F$4,$F262,IF($B$2=$G$4,$G262,IF($B$2=#REF!,#REF!,$D262))))))</f>
        <v>Test report mandatory onto plasticizers, PAH and SCCP/MCCP</v>
      </c>
      <c r="C262" s="306" t="s">
        <v>1792</v>
      </c>
      <c r="D262" s="306" t="s">
        <v>1791</v>
      </c>
      <c r="E262" s="303" t="s">
        <v>1793</v>
      </c>
      <c r="F262" s="303" t="s">
        <v>1794</v>
      </c>
      <c r="G262" s="303" t="s">
        <v>1795</v>
      </c>
      <c r="H262" s="303"/>
    </row>
    <row r="263" spans="1:8" x14ac:dyDescent="0.25">
      <c r="A263" s="303" t="s">
        <v>133</v>
      </c>
      <c r="B263" s="303" t="str">
        <f>IF($B$2=$C$4,$C263,IF($B$2=$D$4,$D263,IF($B$2=$E$4,$E263,IF($B$2=$F$4,$F263,IF($B$2=$G$4,$G263,IF($B$2=#REF!,#REF!,$D263))))))</f>
        <v>Test report mandatory onto PAH</v>
      </c>
      <c r="C263" s="306" t="s">
        <v>1631</v>
      </c>
      <c r="D263" s="306" t="s">
        <v>1627</v>
      </c>
      <c r="E263" s="303" t="s">
        <v>1673</v>
      </c>
      <c r="F263" s="303" t="s">
        <v>1743</v>
      </c>
      <c r="G263" s="303" t="s">
        <v>1708</v>
      </c>
      <c r="H263" s="303"/>
    </row>
    <row r="264" spans="1:8" ht="25" x14ac:dyDescent="0.25">
      <c r="A264" s="303" t="s">
        <v>133</v>
      </c>
      <c r="B264" s="303" t="str">
        <f>IF($B$2=$C$4,$C264,IF($B$2=$D$4,$D264,IF($B$2=$E$4,$E264,IF($B$2=$F$4,$F264,IF($B$2=$G$4,$G264,IF($B$2=#REF!,#REF!,$D264))))))</f>
        <v>Test report mandatory onto brominated flame retardants</v>
      </c>
      <c r="C264" s="306" t="s">
        <v>1632</v>
      </c>
      <c r="D264" s="306" t="s">
        <v>1628</v>
      </c>
      <c r="E264" s="303" t="s">
        <v>1674</v>
      </c>
      <c r="F264" s="303" t="s">
        <v>1744</v>
      </c>
      <c r="G264" s="303" t="s">
        <v>1709</v>
      </c>
      <c r="H264" s="303"/>
    </row>
    <row r="265" spans="1:8" ht="25" x14ac:dyDescent="0.25">
      <c r="A265" s="303" t="s">
        <v>133</v>
      </c>
      <c r="B265" s="303" t="str">
        <f>IF($B$2=$C$4,$C265,IF($B$2=$D$4,$D265,IF($B$2=$E$4,$E265,IF($B$2=$F$4,$F265,IF($B$2=$G$4,$G265,IF($B$2=#REF!,#REF!,$D265))))))</f>
        <v>Test report mandatory onto heavy metals</v>
      </c>
      <c r="C265" s="306" t="s">
        <v>1633</v>
      </c>
      <c r="D265" s="306" t="s">
        <v>1629</v>
      </c>
      <c r="E265" s="303" t="s">
        <v>1675</v>
      </c>
      <c r="F265" s="303" t="s">
        <v>1745</v>
      </c>
      <c r="G265" s="303" t="s">
        <v>1710</v>
      </c>
      <c r="H265" s="303"/>
    </row>
    <row r="266" spans="1:8" ht="25" x14ac:dyDescent="0.25">
      <c r="A266" s="303" t="s">
        <v>133</v>
      </c>
      <c r="B266" s="303" t="str">
        <f>IF($B$2=$C$4,$C266,IF($B$2=$D$4,$D266,IF($B$2=$E$4,$E266,IF($B$2=$F$4,$F266,IF($B$2=$G$4,$G266,IF($B$2=#REF!,#REF!,$D266))))))</f>
        <v>Test report mandatory onto textiles for end users and SCCP</v>
      </c>
      <c r="C266" s="306" t="s">
        <v>1634</v>
      </c>
      <c r="D266" s="306" t="s">
        <v>1630</v>
      </c>
      <c r="E266" s="303" t="s">
        <v>1676</v>
      </c>
      <c r="F266" s="303" t="s">
        <v>1746</v>
      </c>
      <c r="G266" s="303" t="s">
        <v>1711</v>
      </c>
      <c r="H266" s="303"/>
    </row>
    <row r="267" spans="1:8" x14ac:dyDescent="0.25">
      <c r="A267" s="303" t="s">
        <v>133</v>
      </c>
      <c r="B267" s="303" t="str">
        <f>IF($B$2=$C$4,$C267,IF($B$2=$D$4,$D267,IF($B$2=$E$4,$E267,IF($B$2=$F$4,$F267,IF($B$2=$G$4,$G267,IF($B$2=#REF!,#REF!,$D267))))))</f>
        <v>Determination of applicable regulations</v>
      </c>
      <c r="C267" s="306" t="s">
        <v>1635</v>
      </c>
      <c r="D267" s="306" t="s">
        <v>1585</v>
      </c>
      <c r="E267" s="303" t="s">
        <v>1677</v>
      </c>
      <c r="F267" s="303" t="s">
        <v>1747</v>
      </c>
      <c r="G267" s="303" t="s">
        <v>1712</v>
      </c>
      <c r="H267" s="303"/>
    </row>
    <row r="268" spans="1:8" ht="25" x14ac:dyDescent="0.25">
      <c r="A268" s="303" t="s">
        <v>133</v>
      </c>
      <c r="B268" s="303" t="str">
        <f>IF($B$2=$C$4,$C268,IF($B$2=$D$4,$D268,IF($B$2=$E$4,$E268,IF($B$2=$F$4,$F268,IF($B$2=$G$4,$G268,IF($B$2=#REF!,#REF!,$D268))))))</f>
        <v>Based on the material commodity of the part / product, some specific regulations may apply:</v>
      </c>
      <c r="C268" s="306" t="s">
        <v>1636</v>
      </c>
      <c r="D268" s="306" t="s">
        <v>1575</v>
      </c>
      <c r="E268" s="303" t="s">
        <v>1678</v>
      </c>
      <c r="F268" s="303" t="s">
        <v>1748</v>
      </c>
      <c r="G268" s="303" t="s">
        <v>1713</v>
      </c>
      <c r="H268" s="303"/>
    </row>
    <row r="269" spans="1:8" x14ac:dyDescent="0.25">
      <c r="A269" s="303" t="s">
        <v>133</v>
      </c>
      <c r="B269" s="303" t="str">
        <f>IF($B$2=$C$4,$C269,IF($B$2=$D$4,$D269,IF($B$2=$E$4,$E269,IF($B$2=$F$4,$F269,IF($B$2=$G$4,$G269,IF($B$2=#REF!,#REF!,$D269))))))</f>
        <v>Question</v>
      </c>
      <c r="C269" s="306" t="s">
        <v>1637</v>
      </c>
      <c r="D269" s="306" t="s">
        <v>1577</v>
      </c>
      <c r="E269" s="303" t="s">
        <v>1679</v>
      </c>
      <c r="F269" s="303" t="s">
        <v>1749</v>
      </c>
      <c r="G269" s="303" t="s">
        <v>1714</v>
      </c>
      <c r="H269" s="303"/>
    </row>
    <row r="270" spans="1:8" x14ac:dyDescent="0.25">
      <c r="A270" s="303" t="s">
        <v>133</v>
      </c>
      <c r="B270" s="303" t="str">
        <f>IF($B$2=$C$4,$C270,IF($B$2=$D$4,$D270,IF($B$2=$E$4,$E270,IF($B$2=$F$4,$F270,IF($B$2=$G$4,$G270,IF($B$2=#REF!,#REF!,$D270))))))</f>
        <v>Supplier Answer</v>
      </c>
      <c r="C270" s="306" t="s">
        <v>1638</v>
      </c>
      <c r="D270" s="306" t="s">
        <v>1578</v>
      </c>
      <c r="E270" s="303" t="s">
        <v>1680</v>
      </c>
      <c r="F270" s="303" t="s">
        <v>1750</v>
      </c>
      <c r="G270" s="303" t="s">
        <v>1715</v>
      </c>
      <c r="H270" s="303"/>
    </row>
    <row r="271" spans="1:8" x14ac:dyDescent="0.25">
      <c r="A271" s="303" t="s">
        <v>133</v>
      </c>
      <c r="B271" s="303" t="str">
        <f>IF($B$2=$C$4,$C271,IF($B$2=$D$4,$D271,IF($B$2=$E$4,$E271,IF($B$2=$F$4,$F271,IF($B$2=$G$4,$G271,IF($B$2=#REF!,#REF!,$D271))))))</f>
        <v>Impact onto regulation scope</v>
      </c>
      <c r="C271" s="306" t="s">
        <v>1639</v>
      </c>
      <c r="D271" s="306" t="s">
        <v>1579</v>
      </c>
      <c r="E271" s="303" t="s">
        <v>1681</v>
      </c>
      <c r="F271" s="303" t="s">
        <v>1751</v>
      </c>
      <c r="G271" s="303" t="s">
        <v>1716</v>
      </c>
      <c r="H271" s="303"/>
    </row>
    <row r="272" spans="1:8" ht="39" customHeight="1" x14ac:dyDescent="0.25">
      <c r="A272" s="303" t="s">
        <v>133</v>
      </c>
      <c r="B272" s="303" t="str">
        <f>IF($B$2=$C$4,$C272,IF($B$2=$D$4,$D272,IF($B$2=$E$4,$E272,IF($B$2=$F$4,$F272,IF($B$2=$G$4,$G272,IF($B$2=#REF!,#REF!,$D272))))))</f>
        <v>Is it foreseen for the use in/on a electronic or electronical product (e.g. in a Bosch Power Tool)? Default Setting: Yes</v>
      </c>
      <c r="C272" s="306" t="s">
        <v>1640</v>
      </c>
      <c r="D272" s="306" t="s">
        <v>1595</v>
      </c>
      <c r="E272" s="303" t="s">
        <v>1682</v>
      </c>
      <c r="F272" s="303" t="s">
        <v>1752</v>
      </c>
      <c r="G272" s="303" t="s">
        <v>1717</v>
      </c>
      <c r="H272" s="303"/>
    </row>
    <row r="273" spans="1:8" x14ac:dyDescent="0.25">
      <c r="A273" s="303" t="s">
        <v>133</v>
      </c>
      <c r="B273" s="303" t="str">
        <f>IF($B$2=$C$4,$C273,IF($B$2=$D$4,$D273,IF($B$2=$E$4,$E273,IF($B$2=$F$4,$F273,IF($B$2=$G$4,$G273,IF($B$2=#REF!,#REF!,$D273))))))</f>
        <v>Declaration of Conformity</v>
      </c>
      <c r="C273" s="306" t="s">
        <v>1641</v>
      </c>
      <c r="D273" s="306" t="s">
        <v>1584</v>
      </c>
      <c r="E273" s="303" t="s">
        <v>1683</v>
      </c>
      <c r="F273" s="303" t="s">
        <v>1753</v>
      </c>
      <c r="G273" s="303" t="s">
        <v>1718</v>
      </c>
      <c r="H273" s="303"/>
    </row>
    <row r="274" spans="1:8" x14ac:dyDescent="0.25">
      <c r="A274" s="303" t="s">
        <v>1561</v>
      </c>
      <c r="B274" s="303" t="str">
        <f>IF($B$2=$C$4,$C274,IF($B$2=$D$4,$D274,IF($B$2=$E$4,$E274,IF($B$2=$F$4,$F274,IF($B$2=$G$4,$G274,IF($B$2=#REF!,#REF!,$D274))))))</f>
        <v>Limit value [mg/kg]</v>
      </c>
      <c r="C274" s="306" t="s">
        <v>1643</v>
      </c>
      <c r="D274" s="306" t="s">
        <v>1642</v>
      </c>
      <c r="E274" s="303" t="s">
        <v>1684</v>
      </c>
      <c r="F274" s="303" t="s">
        <v>1754</v>
      </c>
      <c r="G274" s="303" t="s">
        <v>1719</v>
      </c>
      <c r="H274" s="303"/>
    </row>
    <row r="275" spans="1:8" ht="25" x14ac:dyDescent="0.25">
      <c r="A275" s="303" t="s">
        <v>15</v>
      </c>
      <c r="B275" s="303" t="str">
        <f>IF($B$2=$C$4,$C275,IF($B$2=$D$4,$D275,IF($B$2=$E$4,$E275,IF($B$2=$F$4,$F275,IF($B$2=$G$4,$G275,IF($B$2=#REF!,#REF!,$D275))))))</f>
        <v xml:space="preserve">Bosch Power Tools only allows the usage of Lead &lt;0,1% and Cadmium &lt;0,01%. </v>
      </c>
      <c r="C275" s="306" t="s">
        <v>1647</v>
      </c>
      <c r="D275" s="306" t="s">
        <v>1544</v>
      </c>
      <c r="E275" s="303" t="s">
        <v>1685</v>
      </c>
      <c r="F275" s="303" t="s">
        <v>1755</v>
      </c>
      <c r="G275" s="303" t="s">
        <v>1720</v>
      </c>
      <c r="H275" s="303"/>
    </row>
    <row r="276" spans="1:8" ht="75" x14ac:dyDescent="0.25">
      <c r="A276" s="303" t="s">
        <v>15</v>
      </c>
      <c r="B276" s="303" t="str">
        <f>IF($B$2=$C$4,$C276,IF($B$2=$D$4,$D276,IF($B$2=$E$4,$E276,IF($B$2=$F$4,$F276,IF($B$2=$G$4,$G276,IF($B$2=#REF!,#REF!,$D276))))))</f>
        <v>* = By technical necessity, Bosch Power Tools accepts exemptions in the table below. 
Please indicate which exemption you are using by choosing it in the drop down above. If a different exemption may apply please inform your Bosch contact person immediately.</v>
      </c>
      <c r="C276" s="306" t="s">
        <v>1649</v>
      </c>
      <c r="D276" s="306" t="s">
        <v>1648</v>
      </c>
      <c r="E276" s="303" t="s">
        <v>1686</v>
      </c>
      <c r="F276" s="303" t="s">
        <v>1756</v>
      </c>
      <c r="G276" s="303" t="s">
        <v>1721</v>
      </c>
      <c r="H276" s="303"/>
    </row>
    <row r="277" spans="1:8" x14ac:dyDescent="0.25">
      <c r="A277" s="303" t="s">
        <v>133</v>
      </c>
      <c r="B277" s="303" t="str">
        <f>IF($B$2=$C$4,$C277,IF($B$2=$D$4,$D277,IF($B$2=$E$4,$E277,IF($B$2=$F$4,$F277,IF($B$2=$G$4,$G277,IF($B$2=#REF!,#REF!,$D277))))))</f>
        <v>Yes, please list here --&gt;</v>
      </c>
      <c r="C277" s="306" t="s">
        <v>1832</v>
      </c>
      <c r="D277" s="306" t="s">
        <v>1831</v>
      </c>
      <c r="E277" s="582" t="s">
        <v>1849</v>
      </c>
      <c r="F277" s="303" t="s">
        <v>1967</v>
      </c>
      <c r="G277" s="303" t="s">
        <v>1911</v>
      </c>
    </row>
    <row r="278" spans="1:8" x14ac:dyDescent="0.25">
      <c r="A278" s="303" t="s">
        <v>133</v>
      </c>
      <c r="B278" s="303" t="str">
        <f>IF($B$2=$C$4,$C278,IF($B$2=$D$4,$D278,IF($B$2=$E$4,$E278,IF($B$2=$F$4,$F278,IF($B$2=$G$4,$G278,IF($B$2=#REF!,#REF!,$D278))))))</f>
        <v>Supplier Confirmation?</v>
      </c>
      <c r="C278" s="306" t="s">
        <v>1827</v>
      </c>
      <c r="D278" s="306" t="s">
        <v>1786</v>
      </c>
      <c r="E278" s="582" t="s">
        <v>1850</v>
      </c>
      <c r="F278" s="303" t="s">
        <v>1968</v>
      </c>
      <c r="G278" s="303" t="s">
        <v>1912</v>
      </c>
    </row>
    <row r="279" spans="1:8" x14ac:dyDescent="0.25">
      <c r="A279" s="303" t="s">
        <v>133</v>
      </c>
      <c r="B279" s="303" t="str">
        <f>IF($B$2=$C$4,$C279,IF($B$2=$D$4,$D279,IF($B$2=$E$4,$E279,IF($B$2=$F$4,$F279,IF($B$2=$G$4,$G279,IF($B$2=#REF!,#REF!,$D279))))))</f>
        <v>applicable</v>
      </c>
      <c r="C279" s="306" t="s">
        <v>1828</v>
      </c>
      <c r="D279" s="582" t="s">
        <v>1565</v>
      </c>
      <c r="E279" s="582" t="s">
        <v>1851</v>
      </c>
      <c r="F279" s="303" t="s">
        <v>1969</v>
      </c>
      <c r="G279" s="303" t="s">
        <v>1913</v>
      </c>
    </row>
    <row r="280" spans="1:8" x14ac:dyDescent="0.25">
      <c r="A280" s="303" t="s">
        <v>133</v>
      </c>
      <c r="B280" s="303" t="str">
        <f>IF($B$2=$C$4,$C280,IF($B$2=$D$4,$D280,IF($B$2=$E$4,$E280,IF($B$2=$F$4,$F280,IF($B$2=$G$4,$G280,IF($B$2=#REF!,#REF!,$D280))))))</f>
        <v>not applicable</v>
      </c>
      <c r="C280" s="306" t="s">
        <v>1829</v>
      </c>
      <c r="D280" s="582" t="s">
        <v>1566</v>
      </c>
      <c r="E280" s="582" t="s">
        <v>1852</v>
      </c>
      <c r="F280" s="303" t="s">
        <v>1970</v>
      </c>
      <c r="G280" s="303" t="s">
        <v>1914</v>
      </c>
    </row>
    <row r="281" spans="1:8" ht="25" x14ac:dyDescent="0.25">
      <c r="A281" s="303" t="s">
        <v>133</v>
      </c>
      <c r="B281" s="303" t="str">
        <f>IF($B$2=$C$4,$C281,IF($B$2=$D$4,$D281,IF($B$2=$E$4,$E281,IF($B$2=$F$4,$F281,IF($B$2=$G$4,$G281,IF($B$2=#REF!,#REF!,$D281))))))</f>
        <v>Can the material / product enter the US or Canadian market?</v>
      </c>
      <c r="C281" s="306" t="s">
        <v>1766</v>
      </c>
      <c r="D281" s="306" t="s">
        <v>1830</v>
      </c>
      <c r="E281" s="582" t="s">
        <v>1853</v>
      </c>
      <c r="F281" s="303" t="s">
        <v>1971</v>
      </c>
      <c r="G281" s="303" t="s">
        <v>1915</v>
      </c>
    </row>
    <row r="282" spans="1:8" ht="102.65" customHeight="1" x14ac:dyDescent="0.25">
      <c r="B282" s="303" t="str">
        <f>IF($B$2=$C$4,$C282,IF($B$2=$D$4,$D282,IF($B$2=$E$4,$E282,IF($B$2=$F$4,$F282,IF($B$2=$G$4,$G282,IF($B$2=#REF!,#REF!,$D282))))))</f>
        <v>All materials delivered to Bosch Power Tools shall comply with the Regulation (EU) 2019/1021 EU POP (POP = Persistent Organic Pollutants). The supplier is obliged to track and to inform Bosch purchasing contact immediately if they receive information that any of the substances stated in the POP Stockholm Convention may be included in supplied material.</v>
      </c>
      <c r="C282" s="306" t="s">
        <v>1833</v>
      </c>
      <c r="D282" s="306" t="s">
        <v>1816</v>
      </c>
      <c r="E282" s="582" t="s">
        <v>1854</v>
      </c>
      <c r="F282" s="303" t="s">
        <v>1972</v>
      </c>
      <c r="G282" s="303" t="s">
        <v>1916</v>
      </c>
    </row>
    <row r="283" spans="1:8" ht="25" x14ac:dyDescent="0.25">
      <c r="B283" s="303" t="str">
        <f>IF($B$2=$C$4,$C283,IF($B$2=$D$4,$D283,IF($B$2=$E$4,$E283,IF($B$2=$F$4,$F283,IF($B$2=$G$4,$G283,IF($B$2=#REF!,#REF!,$D283))))))</f>
        <v xml:space="preserve">List of substances restricted under Stockholm Convention: </v>
      </c>
      <c r="C283" s="306" t="s">
        <v>1834</v>
      </c>
      <c r="D283" s="306" t="s">
        <v>1758</v>
      </c>
      <c r="E283" s="582" t="s">
        <v>1855</v>
      </c>
      <c r="F283" s="303" t="s">
        <v>1973</v>
      </c>
      <c r="G283" s="303" t="s">
        <v>1917</v>
      </c>
    </row>
    <row r="284" spans="1:8" ht="287.5" x14ac:dyDescent="0.25">
      <c r="A284" s="303" t="s">
        <v>1564</v>
      </c>
      <c r="B284" s="303" t="str">
        <f>IF($B$2=$C$4,$C284,IF($B$2=$D$4,$D284,IF($B$2=$E$4,$E284,IF($B$2=$F$4,$F284,IF($B$2=$G$4,$G284,IF($B$2=#REF!,#REF!,$D284))))))</f>
        <v>In July 2021, Public Law c. 477, an Act To Stop Perfluoroalkyl and Polyfluoroalkyl Substances Pollution (LD 1503, 130th Legislature) was enacted by the US Maine Legislature.
Besides that, TSCA 8(a)(7) the Reporting and Recordkeeping Requirements for Perfluoroalkyl and Polyfluoroalkyl Substances requires companies to report on their use of PFAS in products from any year since 2011.
These laws require manufacturers to report the intentionally added presence of PFAS in their products to the authorities starting November 12, 2024.
Bosch suppliers must inform Bosch about any substances listed in the chemical list of the EPA CompTox Dashboard (link listed below) in a product or spare part or mixture in any concentration.
The supplier is obliged to track the EPA list and to inform Bosch purchasing contact immediately if they receive information that any substance on the EPA list may be included in the supplied material.</v>
      </c>
      <c r="C284" s="306" t="s">
        <v>1835</v>
      </c>
      <c r="D284" s="306" t="s">
        <v>1819</v>
      </c>
      <c r="E284" s="582" t="s">
        <v>1856</v>
      </c>
      <c r="F284" s="303" t="s">
        <v>1974</v>
      </c>
      <c r="G284" s="303" t="s">
        <v>1918</v>
      </c>
    </row>
    <row r="285" spans="1:8" ht="25" x14ac:dyDescent="0.25">
      <c r="A285" s="303" t="s">
        <v>1380</v>
      </c>
      <c r="B285" s="303" t="str">
        <f>IF($B$2=$C$4,$C285,IF($B$2=$D$4,$D285,IF($B$2=$E$4,$E285,IF($B$2=$F$4,$F285,IF($B$2=$G$4,$G285,IF($B$2=#REF!,#REF!,$D285))))))</f>
        <v>Requirement as of 01.01.2023</v>
      </c>
      <c r="C285" s="306" t="s">
        <v>1836</v>
      </c>
      <c r="D285" s="306" t="s">
        <v>1822</v>
      </c>
      <c r="E285" s="582" t="s">
        <v>1857</v>
      </c>
      <c r="F285" s="303" t="s">
        <v>1975</v>
      </c>
      <c r="G285" s="303" t="s">
        <v>1919</v>
      </c>
    </row>
    <row r="286" spans="1:8" ht="25" x14ac:dyDescent="0.25">
      <c r="A286" s="303" t="s">
        <v>1380</v>
      </c>
      <c r="B286" s="303" t="str">
        <f>IF($B$2=$C$4,$C286,IF($B$2=$D$4,$D286,IF($B$2=$E$4,$E286,IF($B$2=$F$4,$F286,IF($B$2=$G$4,$G286,IF($B$2=#REF!,#REF!,$D286))))))</f>
        <v>Requirement as of 01.01.2025</v>
      </c>
      <c r="C286" s="306" t="s">
        <v>1837</v>
      </c>
      <c r="D286" s="306" t="s">
        <v>1825</v>
      </c>
      <c r="E286" s="582" t="s">
        <v>1857</v>
      </c>
      <c r="F286" s="303" t="s">
        <v>1976</v>
      </c>
      <c r="G286" s="303" t="s">
        <v>1920</v>
      </c>
    </row>
    <row r="287" spans="1:8" x14ac:dyDescent="0.25">
      <c r="A287" s="303" t="s">
        <v>133</v>
      </c>
      <c r="B287" s="303" t="str">
        <f>IF($B$2=$C$4,$C287,IF($B$2=$D$4,$D287,IF($B$2=$E$4,$E287,IF($B$2=$F$4,$F287,IF($B$2=$G$4,$G287,IF($B$2=#REF!,#REF!,$D287))))))</f>
        <v>Optional Appendix: Part Numbers</v>
      </c>
      <c r="C287" s="306" t="s">
        <v>1943</v>
      </c>
      <c r="D287" s="306" t="s">
        <v>1768</v>
      </c>
      <c r="E287" s="582" t="s">
        <v>1858</v>
      </c>
      <c r="F287" s="303" t="s">
        <v>1977</v>
      </c>
      <c r="G287" s="303" t="s">
        <v>1921</v>
      </c>
    </row>
    <row r="288" spans="1:8" ht="37.5" x14ac:dyDescent="0.25">
      <c r="A288" s="303" t="s">
        <v>133</v>
      </c>
      <c r="B288" s="303" t="str">
        <f>IF($B$2=$C$4,$C288,IF($B$2=$D$4,$D288,IF($B$2=$E$4,$E288,IF($B$2=$F$4,$F288,IF($B$2=$G$4,$G288,IF($B$2=#REF!,#REF!,$D288))))))</f>
        <v>This is an optional appendix in case of several part numbers, which do not fit on the available space on the cover sheet.</v>
      </c>
      <c r="C288" s="306" t="s">
        <v>1944</v>
      </c>
      <c r="D288" s="306" t="s">
        <v>1771</v>
      </c>
      <c r="E288" s="582" t="s">
        <v>1859</v>
      </c>
      <c r="F288" s="303" t="s">
        <v>1978</v>
      </c>
      <c r="G288" s="303" t="s">
        <v>1922</v>
      </c>
    </row>
    <row r="289" spans="1:7" ht="50" x14ac:dyDescent="0.25">
      <c r="A289" s="303" t="s">
        <v>133</v>
      </c>
      <c r="B289" s="303" t="str">
        <f>IF($B$2=$C$4,$C289,IF($B$2=$D$4,$D289,IF($B$2=$E$4,$E289,IF($B$2=$F$4,$F289,IF($B$2=$G$4,$G289,IF($B$2=#REF!,#REF!,$D289))))))</f>
        <v>The indication of the part number (either on the cover sheet or by this appendix) is always mandatory. All other data (e.g. plant or remarks) are voluntary.</v>
      </c>
      <c r="C289" s="306" t="s">
        <v>1945</v>
      </c>
      <c r="D289" s="306" t="s">
        <v>1775</v>
      </c>
      <c r="E289" s="582" t="s">
        <v>1860</v>
      </c>
      <c r="F289" s="303" t="s">
        <v>1979</v>
      </c>
      <c r="G289" s="303" t="s">
        <v>1923</v>
      </c>
    </row>
    <row r="290" spans="1:7" x14ac:dyDescent="0.25">
      <c r="A290" s="303" t="s">
        <v>133</v>
      </c>
      <c r="B290" s="303" t="str">
        <f>IF($B$2=$C$4,$C290,IF($B$2=$D$4,$D290,IF($B$2=$E$4,$E290,IF($B$2=$F$4,$F290,IF($B$2=$G$4,$G290,IF($B$2=#REF!,#REF!,$D290))))))</f>
        <v>Part Number</v>
      </c>
      <c r="C290" s="306" t="s">
        <v>1946</v>
      </c>
      <c r="D290" s="306" t="s">
        <v>1774</v>
      </c>
      <c r="E290" s="582" t="s">
        <v>1861</v>
      </c>
      <c r="F290" s="303" t="s">
        <v>1980</v>
      </c>
      <c r="G290" s="303" t="s">
        <v>1924</v>
      </c>
    </row>
    <row r="291" spans="1:7" x14ac:dyDescent="0.25">
      <c r="A291" s="303" t="s">
        <v>133</v>
      </c>
      <c r="B291" s="303" t="str">
        <f>IF($B$2=$C$4,$C291,IF($B$2=$D$4,$D291,IF($B$2=$E$4,$E291,IF($B$2=$F$4,$F291,IF($B$2=$G$4,$G291,IF($B$2=#REF!,#REF!,$D291))))))</f>
        <v>Plant</v>
      </c>
      <c r="C291" s="306" t="s">
        <v>1947</v>
      </c>
      <c r="D291" s="306" t="s">
        <v>1769</v>
      </c>
      <c r="E291" s="582" t="s">
        <v>1862</v>
      </c>
      <c r="F291" s="303" t="s">
        <v>1862</v>
      </c>
      <c r="G291" s="303" t="s">
        <v>1925</v>
      </c>
    </row>
    <row r="292" spans="1:7" x14ac:dyDescent="0.25">
      <c r="A292" s="303" t="s">
        <v>133</v>
      </c>
      <c r="B292" s="303" t="str">
        <f>IF($B$2=$C$4,$C292,IF($B$2=$D$4,$D292,IF($B$2=$E$4,$E292,IF($B$2=$F$4,$F292,IF($B$2=$G$4,$G292,IF($B$2=#REF!,#REF!,$D292))))))</f>
        <v>Remark</v>
      </c>
      <c r="C292" s="306" t="s">
        <v>1948</v>
      </c>
      <c r="D292" s="306" t="s">
        <v>1770</v>
      </c>
      <c r="E292" s="582" t="s">
        <v>1863</v>
      </c>
      <c r="F292" s="303" t="s">
        <v>1981</v>
      </c>
      <c r="G292" s="303" t="s">
        <v>1926</v>
      </c>
    </row>
    <row r="293" spans="1:7" x14ac:dyDescent="0.25">
      <c r="A293" s="303" t="s">
        <v>133</v>
      </c>
      <c r="B293" s="303" t="str">
        <f>IF($B$2=$C$4,$C293,IF($B$2=$D$4,$D293,IF($B$2=$E$4,$E293,IF($B$2=$F$4,$F293,IF($B$2=$G$4,$G293,IF($B$2=#REF!,#REF!,$D293))))))</f>
        <v>Bosch Part-Number (10-digit)</v>
      </c>
      <c r="C293" s="306" t="s">
        <v>1949</v>
      </c>
      <c r="D293" s="306" t="s">
        <v>1772</v>
      </c>
      <c r="E293" s="582" t="s">
        <v>1864</v>
      </c>
      <c r="F293" s="303" t="s">
        <v>1982</v>
      </c>
      <c r="G293" s="303" t="s">
        <v>1927</v>
      </c>
    </row>
    <row r="294" spans="1:7" x14ac:dyDescent="0.25">
      <c r="A294" s="303" t="s">
        <v>133</v>
      </c>
      <c r="B294" s="303" t="str">
        <f>IF($B$2=$C$4,$C294,IF($B$2=$D$4,$D294,IF($B$2=$E$4,$E294,IF($B$2=$F$4,$F294,IF($B$2=$G$4,$G294,IF($B$2=#REF!,#REF!,$D294))))))</f>
        <v>Bosch plant code</v>
      </c>
      <c r="C294" s="306" t="s">
        <v>1950</v>
      </c>
      <c r="D294" s="306" t="s">
        <v>1773</v>
      </c>
      <c r="E294" s="582" t="s">
        <v>1865</v>
      </c>
      <c r="F294" s="303" t="s">
        <v>1983</v>
      </c>
      <c r="G294" s="303" t="s">
        <v>1928</v>
      </c>
    </row>
    <row r="295" spans="1:7" ht="62.5" x14ac:dyDescent="0.25">
      <c r="A295" s="303" t="s">
        <v>1604</v>
      </c>
      <c r="B295" s="303" t="str">
        <f>IF($B$2=$C$4,$C295,IF($B$2=$D$4,$D295,IF($B$2=$E$4,$E295,IF($B$2=$F$4,$F295,IF($B$2=$G$4,$G295,IF($B$2=#REF!,#REF!,$D295))))))</f>
        <v>Mission: Bosch is committed to corporate responsibility, selecting materials free of hazardous substances to protect human health and the environment.</v>
      </c>
      <c r="C295" s="306" t="s">
        <v>1951</v>
      </c>
      <c r="D295" s="306" t="s">
        <v>1799</v>
      </c>
      <c r="E295" s="582" t="s">
        <v>1866</v>
      </c>
      <c r="F295" s="303" t="s">
        <v>1984</v>
      </c>
      <c r="G295" s="303" t="s">
        <v>1929</v>
      </c>
    </row>
    <row r="296" spans="1:7" ht="75" x14ac:dyDescent="0.25">
      <c r="A296" s="303" t="s">
        <v>1604</v>
      </c>
      <c r="B296" s="303" t="str">
        <f>IF($B$2=$C$4,$C296,IF($B$2=$D$4,$D296,IF($B$2=$E$4,$E296,IF($B$2=$F$4,$F296,IF($B$2=$G$4,$G296,IF($B$2=#REF!,#REF!,$D296))))))</f>
        <v>Bosch Norm N2580: Bosch-PT follows the Bosch Norm N2580, which explains how suppliers must declare and prove their products meet regulations. Suppliers know their materials best, so we depend on your information and collaboration.</v>
      </c>
      <c r="C296" s="306" t="s">
        <v>1952</v>
      </c>
      <c r="D296" s="306" t="s">
        <v>1838</v>
      </c>
      <c r="E296" s="582" t="s">
        <v>1867</v>
      </c>
      <c r="F296" s="303" t="s">
        <v>1985</v>
      </c>
      <c r="G296" s="303" t="s">
        <v>1930</v>
      </c>
    </row>
    <row r="297" spans="1:7" ht="75" x14ac:dyDescent="0.25">
      <c r="A297" s="303" t="s">
        <v>1604</v>
      </c>
      <c r="B297" s="303" t="str">
        <f>IF($B$2=$C$4,$C297,IF($B$2=$D$4,$D297,IF($B$2=$E$4,$E297,IF($B$2=$F$4,$F297,IF($B$2=$G$4,$G297,IF($B$2=#REF!,#REF!,$D297))))))</f>
        <v>How to declare? Our Supplier Declaration Form is a regularly updated Excel file listing prohibited or declarable substances. Suppliers must use this form (no other forms are accepted).</v>
      </c>
      <c r="C297" s="306" t="s">
        <v>1953</v>
      </c>
      <c r="D297" s="306" t="s">
        <v>1839</v>
      </c>
      <c r="E297" s="582" t="s">
        <v>1868</v>
      </c>
      <c r="F297" s="303" t="s">
        <v>1986</v>
      </c>
      <c r="G297" s="303" t="s">
        <v>1931</v>
      </c>
    </row>
    <row r="298" spans="1:7" ht="87.5" x14ac:dyDescent="0.25">
      <c r="A298" s="303" t="s">
        <v>1604</v>
      </c>
      <c r="B298" s="303" t="str">
        <f>IF($B$2=$C$4,$C298,IF($B$2=$D$4,$D298,IF($B$2=$E$4,$E298,IF($B$2=$F$4,$F298,IF($B$2=$G$4,$G298,IF($B$2=#REF!,#REF!,$D298))))))</f>
        <v xml:space="preserve">When to declare? After awarding, Suppliers must submit the detailed N2580 declaration for each part number as part of the Part &amp; Process Approval (PPA). Incomplete forms will be rejected. The declaration must be signed and emailed back to Bosch. </v>
      </c>
      <c r="C298" s="306" t="s">
        <v>1954</v>
      </c>
      <c r="D298" s="306" t="s">
        <v>1844</v>
      </c>
      <c r="E298" s="582" t="s">
        <v>1869</v>
      </c>
      <c r="F298" s="303" t="s">
        <v>1987</v>
      </c>
      <c r="G298" s="303" t="s">
        <v>1932</v>
      </c>
    </row>
    <row r="299" spans="1:7" ht="50" x14ac:dyDescent="0.25">
      <c r="A299" s="303" t="s">
        <v>1604</v>
      </c>
      <c r="B299" s="303" t="str">
        <f>IF($B$2=$C$4,$C299,IF($B$2=$D$4,$D299,IF($B$2=$E$4,$E299,IF($B$2=$F$4,$F299,IF($B$2=$G$4,$G299,IF($B$2=#REF!,#REF!,$D299))))))</f>
        <v>Be aware: If the declaration was not available so far for already released products, however the products continue to be delivered to Bosch, a declaration is also necessary.</v>
      </c>
      <c r="C299" s="306" t="s">
        <v>1955</v>
      </c>
      <c r="D299" s="306" t="s">
        <v>1840</v>
      </c>
      <c r="E299" s="582" t="s">
        <v>1870</v>
      </c>
      <c r="F299" s="303" t="s">
        <v>1988</v>
      </c>
      <c r="G299" s="303" t="s">
        <v>1933</v>
      </c>
    </row>
    <row r="300" spans="1:7" ht="94" customHeight="1" x14ac:dyDescent="0.25">
      <c r="A300" s="303" t="s">
        <v>1604</v>
      </c>
      <c r="B300" s="303" t="str">
        <f>IF($B$2=$C$4,$C300,IF($B$2=$D$4,$D300,IF($B$2=$E$4,$E300,IF($B$2=$F$4,$F300,IF($B$2=$G$4,$G300,IF($B$2=#REF!,#REF!,$D300))))))</f>
        <v>When to update the declaration? The declaration has no due date and remains valid until:
•	Legal regulations are updated
•	Raw material specifications change
•	The raw material supplier changes
•	Faulty declarations are detected
•	Bosch purchasing requests an update</v>
      </c>
      <c r="C300" s="306" t="s">
        <v>1956</v>
      </c>
      <c r="D300" s="306" t="s">
        <v>1841</v>
      </c>
      <c r="E300" s="582" t="s">
        <v>1871</v>
      </c>
      <c r="F300" s="303" t="s">
        <v>1989</v>
      </c>
      <c r="G300" s="303" t="s">
        <v>1934</v>
      </c>
    </row>
    <row r="301" spans="1:7" ht="37.5" x14ac:dyDescent="0.25">
      <c r="A301" s="303" t="s">
        <v>1604</v>
      </c>
      <c r="B301" s="303" t="str">
        <f>IF($B$2=$C$4,$C301,IF($B$2=$D$4,$D301,IF($B$2=$E$4,$E301,IF($B$2=$F$4,$F301,IF($B$2=$G$4,$G301,IF($B$2=#REF!,#REF!,$D301))))))</f>
        <v>In such cases, Bosch suppliers will be asked to submit a new N2580 declaration.</v>
      </c>
      <c r="C301" s="306" t="s">
        <v>1957</v>
      </c>
      <c r="D301" s="306" t="s">
        <v>1800</v>
      </c>
      <c r="E301" s="582" t="s">
        <v>1872</v>
      </c>
      <c r="F301" s="303" t="s">
        <v>1990</v>
      </c>
      <c r="G301" s="303" t="s">
        <v>1935</v>
      </c>
    </row>
    <row r="302" spans="1:7" ht="75" x14ac:dyDescent="0.25">
      <c r="A302" s="303" t="s">
        <v>1604</v>
      </c>
      <c r="B302" s="303" t="str">
        <f>IF($B$2=$C$4,$C302,IF($B$2=$D$4,$D302,IF($B$2=$E$4,$E302,IF($B$2=$F$4,$F302,IF($B$2=$G$4,$G302,IF($B$2=#REF!,#REF!,$D302))))))</f>
        <v>Additional Test Report: Certain commodities require more than a simple declaration to prove the compliance on prohibited or declarable substances. Necessary test reports will be defined on the cover sheet under the section “Selection of risk material”.</v>
      </c>
      <c r="C302" s="306" t="s">
        <v>1958</v>
      </c>
      <c r="D302" s="306" t="s">
        <v>1842</v>
      </c>
      <c r="E302" s="582" t="s">
        <v>1873</v>
      </c>
      <c r="F302" s="303" t="s">
        <v>1991</v>
      </c>
      <c r="G302" s="303" t="s">
        <v>1936</v>
      </c>
    </row>
    <row r="303" spans="1:7" ht="50" x14ac:dyDescent="0.25">
      <c r="A303" s="303" t="s">
        <v>1604</v>
      </c>
      <c r="B303" s="303" t="str">
        <f>IF($B$2=$C$4,$C303,IF($B$2=$D$4,$D303,IF($B$2=$E$4,$E303,IF($B$2=$F$4,$F303,IF($B$2=$G$4,$G303,IF($B$2=#REF!,#REF!,$D303))))))</f>
        <v>Include laboratory testing and consulting costs in your part price offer - Bosch won't cover these separately afterwards.</v>
      </c>
      <c r="C303" s="306" t="s">
        <v>1959</v>
      </c>
      <c r="D303" s="306" t="s">
        <v>1801</v>
      </c>
      <c r="E303" s="582" t="s">
        <v>1874</v>
      </c>
      <c r="F303" s="303" t="s">
        <v>1992</v>
      </c>
      <c r="G303" s="303" t="s">
        <v>1937</v>
      </c>
    </row>
    <row r="304" spans="1:7" ht="62.5" x14ac:dyDescent="0.25">
      <c r="A304" s="303" t="s">
        <v>1604</v>
      </c>
      <c r="B304" s="303" t="str">
        <f>IF($B$2=$C$4,$C304,IF($B$2=$D$4,$D304,IF($B$2=$E$4,$E304,IF($B$2=$F$4,$F304,IF($B$2=$G$4,$G304,IF($B$2=#REF!,#REF!,$D304))))))</f>
        <v>Bundling: The test report can cover multiple part numbers if they use the same raw material from the same source. You can also group different part numbers together in one PT-N2580 declaration.</v>
      </c>
      <c r="C304" s="306" t="s">
        <v>1960</v>
      </c>
      <c r="D304" s="306" t="s">
        <v>1843</v>
      </c>
      <c r="E304" s="582" t="s">
        <v>1875</v>
      </c>
      <c r="F304" s="303" t="s">
        <v>1993</v>
      </c>
      <c r="G304" s="303" t="s">
        <v>1938</v>
      </c>
    </row>
    <row r="305" spans="1:7" ht="37.5" x14ac:dyDescent="0.25">
      <c r="A305" s="303" t="s">
        <v>1604</v>
      </c>
      <c r="B305" s="303" t="str">
        <f>IF($B$2=$C$4,$C305,IF($B$2=$D$4,$D305,IF($B$2=$E$4,$E305,IF($B$2=$F$4,$F305,IF($B$2=$G$4,$G305,IF($B$2=#REF!,#REF!,$D305))))))</f>
        <v>Support: In case of any questions, please contact your partner in the Bosch purchasing department.</v>
      </c>
      <c r="C305" s="306" t="s">
        <v>1961</v>
      </c>
      <c r="D305" s="306" t="s">
        <v>1803</v>
      </c>
      <c r="E305" s="582" t="s">
        <v>1876</v>
      </c>
      <c r="F305" s="303" t="s">
        <v>1994</v>
      </c>
      <c r="G305" s="303" t="s">
        <v>1939</v>
      </c>
    </row>
    <row r="306" spans="1:7" ht="37.5" x14ac:dyDescent="0.25">
      <c r="A306" s="303" t="s">
        <v>1604</v>
      </c>
      <c r="B306" s="303" t="str">
        <f>IF($B$2=$C$4,$C306,IF($B$2=$D$4,$D306,IF($B$2=$E$4,$E306,IF($B$2=$F$4,$F306,IF($B$2=$G$4,$G306,IF($B$2=#REF!,#REF!,$D306))))))</f>
        <v>Thank you for your valuable contribution to protect human health and our environment!</v>
      </c>
      <c r="C306" s="306" t="s">
        <v>1962</v>
      </c>
      <c r="D306" s="306" t="s">
        <v>1802</v>
      </c>
      <c r="E306" s="582" t="s">
        <v>1877</v>
      </c>
      <c r="F306" s="303" t="s">
        <v>1995</v>
      </c>
      <c r="G306" s="303" t="s">
        <v>1940</v>
      </c>
    </row>
    <row r="307" spans="1:7" ht="37.5" x14ac:dyDescent="0.25">
      <c r="A307" s="303" t="s">
        <v>1604</v>
      </c>
      <c r="B307" s="303" t="str">
        <f>IF($B$2=$C$4,$C307,IF($B$2=$D$4,$D307,IF($B$2=$E$4,$E307,IF($B$2=$F$4,$F307,IF($B$2=$G$4,$G307,IF($B$2=#REF!,#REF!,$D307))))))</f>
        <v>The regulated substance is limited. It is not allowed to be part of the composition over the given limit.</v>
      </c>
      <c r="C307" s="306" t="s">
        <v>1963</v>
      </c>
      <c r="D307" s="306" t="s">
        <v>1789</v>
      </c>
      <c r="E307" s="582" t="s">
        <v>1878</v>
      </c>
      <c r="F307" s="303" t="s">
        <v>1996</v>
      </c>
      <c r="G307" s="303" t="s">
        <v>1941</v>
      </c>
    </row>
    <row r="308" spans="1:7" ht="50" x14ac:dyDescent="0.25">
      <c r="A308" s="303" t="s">
        <v>1604</v>
      </c>
      <c r="B308" s="303" t="str">
        <f>IF($B$2=$C$4,$C308,IF($B$2=$D$4,$D308,IF($B$2=$E$4,$E308,IF($B$2=$F$4,$F308,IF($B$2=$G$4,$G308,IF($B$2=#REF!,#REF!,$D308))))))</f>
        <v>The regulated substance has a duty to declare. If the substance is part of the composition, the value must be declared.</v>
      </c>
      <c r="C308" s="306" t="s">
        <v>1964</v>
      </c>
      <c r="D308" s="306" t="s">
        <v>1790</v>
      </c>
      <c r="E308" s="582" t="s">
        <v>1879</v>
      </c>
      <c r="F308" s="303" t="s">
        <v>1997</v>
      </c>
      <c r="G308" s="303" t="s">
        <v>1942</v>
      </c>
    </row>
    <row r="309" spans="1:7" x14ac:dyDescent="0.25">
      <c r="B309" s="303">
        <f>IF($B$2=$C$4,$C309,IF($B$2=$D$4,$D309,IF($B$2=$E$4,$E309,IF($B$2=$F$4,$F309,IF($B$2=$G$4,$G309,IF($B$2=#REF!,#REF!,$D309))))))</f>
        <v>0</v>
      </c>
    </row>
    <row r="310" spans="1:7" x14ac:dyDescent="0.25">
      <c r="B310" s="303">
        <f>IF($B$2=$C$4,$C310,IF($B$2=$D$4,$D310,IF($B$2=$E$4,$E310,IF($B$2=$F$4,$F310,IF($B$2=$G$4,$G310,IF($B$2=#REF!,#REF!,$D310))))))</f>
        <v>0</v>
      </c>
    </row>
    <row r="311" spans="1:7" x14ac:dyDescent="0.25">
      <c r="B311" s="303">
        <f>IF($B$2=$C$4,$C311,IF($B$2=$D$4,$D311,IF($B$2=$E$4,$E311,IF($B$2=$F$4,$F311,IF($B$2=$G$4,$G311,IF($B$2=#REF!,#REF!,$D311))))))</f>
        <v>0</v>
      </c>
    </row>
    <row r="312" spans="1:7" x14ac:dyDescent="0.25">
      <c r="B312" s="303">
        <f>IF($B$2=$C$4,$C312,IF($B$2=$D$4,$D312,IF($B$2=$E$4,$E312,IF($B$2=$F$4,$F312,IF($B$2=$G$4,$G312,IF($B$2=#REF!,#REF!,$D312))))))</f>
        <v>0</v>
      </c>
    </row>
    <row r="313" spans="1:7" x14ac:dyDescent="0.25">
      <c r="B313" s="303">
        <f>IF($B$2=$C$4,$C313,IF($B$2=$D$4,$D313,IF($B$2=$E$4,$E313,IF($B$2=$F$4,$F313,IF($B$2=$G$4,$G313,IF($B$2=#REF!,#REF!,$D313))))))</f>
        <v>0</v>
      </c>
    </row>
    <row r="314" spans="1:7" x14ac:dyDescent="0.25">
      <c r="B314" s="303">
        <f>IF($B$2=$C$4,$C314,IF($B$2=$D$4,$D314,IF($B$2=$E$4,$E314,IF($B$2=$F$4,$F314,IF($B$2=$G$4,$G314,IF($B$2=#REF!,#REF!,$D314))))))</f>
        <v>0</v>
      </c>
    </row>
    <row r="315" spans="1:7" x14ac:dyDescent="0.25">
      <c r="B315" s="303">
        <f>IF($B$2=$C$4,$C315,IF($B$2=$D$4,$D315,IF($B$2=$E$4,$E315,IF($B$2=$F$4,$F315,IF($B$2=$G$4,$G315,IF($B$2=#REF!,#REF!,$D315))))))</f>
        <v>0</v>
      </c>
    </row>
    <row r="316" spans="1:7" x14ac:dyDescent="0.25">
      <c r="B316" s="303">
        <f>IF($B$2=$C$4,$C316,IF($B$2=$D$4,$D316,IF($B$2=$E$4,$E316,IF($B$2=$F$4,$F316,IF($B$2=$G$4,$G316,IF($B$2=#REF!,#REF!,$D316))))))</f>
        <v>0</v>
      </c>
    </row>
    <row r="317" spans="1:7" x14ac:dyDescent="0.25">
      <c r="B317" s="303">
        <f>IF($B$2=$C$4,$C317,IF($B$2=$D$4,$D317,IF($B$2=$E$4,$E317,IF($B$2=$F$4,$F317,IF($B$2=$G$4,$G317,IF($B$2=#REF!,#REF!,$D317))))))</f>
        <v>0</v>
      </c>
    </row>
    <row r="318" spans="1:7" x14ac:dyDescent="0.25">
      <c r="B318" s="303">
        <f>IF($B$2=$C$4,$C318,IF($B$2=$D$4,$D318,IF($B$2=$E$4,$E318,IF($B$2=$F$4,$F318,IF($B$2=$G$4,$G318,IF($B$2=#REF!,#REF!,$D318))))))</f>
        <v>0</v>
      </c>
    </row>
    <row r="319" spans="1:7" x14ac:dyDescent="0.25">
      <c r="B319" s="303">
        <f>IF($B$2=$C$4,$C319,IF($B$2=$D$4,$D319,IF($B$2=$E$4,$E319,IF($B$2=$F$4,$F319,IF($B$2=$G$4,$G319,IF($B$2=#REF!,#REF!,$D319))))))</f>
        <v>0</v>
      </c>
    </row>
    <row r="320" spans="1:7" x14ac:dyDescent="0.25">
      <c r="B320" s="303">
        <f>IF($B$2=$C$4,$C320,IF($B$2=$D$4,$D320,IF($B$2=$E$4,$E320,IF($B$2=$F$4,$F320,IF($B$2=$G$4,$G320,IF($B$2=#REF!,#REF!,$D320))))))</f>
        <v>0</v>
      </c>
    </row>
    <row r="321" spans="2:2" x14ac:dyDescent="0.25">
      <c r="B321" s="303">
        <f>IF($B$2=$C$4,$C321,IF($B$2=$D$4,$D321,IF($B$2=$E$4,$E321,IF($B$2=$F$4,$F321,IF($B$2=$G$4,$G321,IF($B$2=#REF!,#REF!,$D321))))))</f>
        <v>0</v>
      </c>
    </row>
    <row r="322" spans="2:2" x14ac:dyDescent="0.25">
      <c r="B322" s="303">
        <f>IF($B$2=$C$4,$C322,IF($B$2=$D$4,$D322,IF($B$2=$E$4,$E322,IF($B$2=$F$4,$F322,IF($B$2=$G$4,$G322,IF($B$2=#REF!,#REF!,$D322))))))</f>
        <v>0</v>
      </c>
    </row>
    <row r="323" spans="2:2" x14ac:dyDescent="0.25">
      <c r="B323" s="303">
        <f>IF($B$2=$C$4,$C323,IF($B$2=$D$4,$D323,IF($B$2=$E$4,$E323,IF($B$2=$F$4,$F323,IF($B$2=$G$4,$G323,IF($B$2=#REF!,#REF!,$D323))))))</f>
        <v>0</v>
      </c>
    </row>
    <row r="324" spans="2:2" x14ac:dyDescent="0.25">
      <c r="B324" s="303">
        <f>IF($B$2=$C$4,$C324,IF($B$2=$D$4,$D324,IF($B$2=$E$4,$E324,IF($B$2=$F$4,$F324,IF($B$2=$G$4,$G324,IF($B$2=#REF!,#REF!,$D324))))))</f>
        <v>0</v>
      </c>
    </row>
    <row r="325" spans="2:2" x14ac:dyDescent="0.25">
      <c r="B325" s="303">
        <f>IF($B$2=$C$4,$C325,IF($B$2=$D$4,$D325,IF($B$2=$E$4,$E325,IF($B$2=$F$4,$F325,IF($B$2=$G$4,$G325,IF($B$2=#REF!,#REF!,$D325))))))</f>
        <v>0</v>
      </c>
    </row>
    <row r="326" spans="2:2" x14ac:dyDescent="0.25">
      <c r="B326" s="303">
        <f>IF($B$2=$C$4,$C326,IF($B$2=$D$4,$D326,IF($B$2=$E$4,$E326,IF($B$2=$F$4,$F326,IF($B$2=$G$4,$G326,IF($B$2=#REF!,#REF!,$D326))))))</f>
        <v>0</v>
      </c>
    </row>
    <row r="327" spans="2:2" x14ac:dyDescent="0.25">
      <c r="B327" s="303">
        <f>IF($B$2=$C$4,$C327,IF($B$2=$D$4,$D327,IF($B$2=$E$4,$E327,IF($B$2=$F$4,$F327,IF($B$2=$G$4,$G327,IF($B$2=#REF!,#REF!,$D327))))))</f>
        <v>0</v>
      </c>
    </row>
    <row r="328" spans="2:2" x14ac:dyDescent="0.25">
      <c r="B328" s="303">
        <f>IF($B$2=$C$4,$C328,IF($B$2=$D$4,$D328,IF($B$2=$E$4,$E328,IF($B$2=$F$4,$F328,IF($B$2=$G$4,$G328,IF($B$2=#REF!,#REF!,$D328))))))</f>
        <v>0</v>
      </c>
    </row>
    <row r="329" spans="2:2" x14ac:dyDescent="0.25">
      <c r="B329" s="303">
        <f>IF($B$2=$C$4,$C329,IF($B$2=$D$4,$D329,IF($B$2=$E$4,$E329,IF($B$2=$F$4,$F329,IF($B$2=$G$4,$G329,IF($B$2=#REF!,#REF!,$D329))))))</f>
        <v>0</v>
      </c>
    </row>
    <row r="330" spans="2:2" x14ac:dyDescent="0.25">
      <c r="B330" s="303">
        <f>IF($B$2=$C$4,$C330,IF($B$2=$D$4,$D330,IF($B$2=$E$4,$E330,IF($B$2=$F$4,$F330,IF($B$2=$G$4,$G330,IF($B$2=#REF!,#REF!,$D330))))))</f>
        <v>0</v>
      </c>
    </row>
    <row r="331" spans="2:2" x14ac:dyDescent="0.25">
      <c r="B331" s="303">
        <f>IF($B$2=$C$4,$C331,IF($B$2=$D$4,$D331,IF($B$2=$E$4,$E331,IF($B$2=$F$4,$F331,IF($B$2=$G$4,$G331,IF($B$2=#REF!,#REF!,$D331))))))</f>
        <v>0</v>
      </c>
    </row>
    <row r="332" spans="2:2" x14ac:dyDescent="0.25">
      <c r="B332" s="303">
        <f>IF($B$2=$C$4,$C332,IF($B$2=$D$4,$D332,IF($B$2=$E$4,$E332,IF($B$2=$F$4,$F332,IF($B$2=$G$4,$G332,IF($B$2=#REF!,#REF!,$D332))))))</f>
        <v>0</v>
      </c>
    </row>
    <row r="333" spans="2:2" x14ac:dyDescent="0.25">
      <c r="B333" s="303">
        <f>IF($B$2=$C$4,$C333,IF($B$2=$D$4,$D333,IF($B$2=$E$4,$E333,IF($B$2=$F$4,$F333,IF($B$2=$G$4,$G333,IF($B$2=#REF!,#REF!,$D333))))))</f>
        <v>0</v>
      </c>
    </row>
    <row r="334" spans="2:2" x14ac:dyDescent="0.25">
      <c r="B334" s="303">
        <f>IF($B$2=$C$4,$C334,IF($B$2=$D$4,$D334,IF($B$2=$E$4,$E334,IF($B$2=$F$4,$F334,IF($B$2=$G$4,$G334,IF($B$2=#REF!,#REF!,$D334))))))</f>
        <v>0</v>
      </c>
    </row>
    <row r="335" spans="2:2" x14ac:dyDescent="0.25">
      <c r="B335" s="303">
        <f>IF($B$2=$C$4,$C335,IF($B$2=$D$4,$D335,IF($B$2=$E$4,$E335,IF($B$2=$F$4,$F335,IF($B$2=$G$4,$G335,IF($B$2=#REF!,#REF!,$D335))))))</f>
        <v>0</v>
      </c>
    </row>
    <row r="336" spans="2:2" x14ac:dyDescent="0.25">
      <c r="B336" s="303">
        <f>IF($B$2=$C$4,$C336,IF($B$2=$D$4,$D336,IF($B$2=$E$4,$E336,IF($B$2=$F$4,$F336,IF($B$2=$G$4,$G336,IF($B$2=#REF!,#REF!,$D336))))))</f>
        <v>0</v>
      </c>
    </row>
    <row r="337" spans="2:2" x14ac:dyDescent="0.25">
      <c r="B337" s="303">
        <f>IF($B$2=$C$4,$C337,IF($B$2=$D$4,$D337,IF($B$2=$E$4,$E337,IF($B$2=$F$4,$F337,IF($B$2=$G$4,$G337,IF($B$2=#REF!,#REF!,$D337))))))</f>
        <v>0</v>
      </c>
    </row>
    <row r="338" spans="2:2" x14ac:dyDescent="0.25">
      <c r="B338" s="303">
        <f>IF($B$2=$C$4,$C338,IF($B$2=$D$4,$D338,IF($B$2=$E$4,$E338,IF($B$2=$F$4,$F338,IF($B$2=$G$4,$G338,IF($B$2=#REF!,#REF!,$D338))))))</f>
        <v>0</v>
      </c>
    </row>
    <row r="339" spans="2:2" x14ac:dyDescent="0.25">
      <c r="B339" s="303">
        <f>IF($B$2=$C$4,$C339,IF($B$2=$D$4,$D339,IF($B$2=$E$4,$E339,IF($B$2=$F$4,$F339,IF($B$2=$G$4,$G339,IF($B$2=#REF!,#REF!,$D339))))))</f>
        <v>0</v>
      </c>
    </row>
    <row r="340" spans="2:2" x14ac:dyDescent="0.25">
      <c r="B340" s="303">
        <f>IF($B$2=$C$4,$C340,IF($B$2=$D$4,$D340,IF($B$2=$E$4,$E340,IF($B$2=$F$4,$F340,IF($B$2=$G$4,$G340,IF($B$2=#REF!,#REF!,$D340))))))</f>
        <v>0</v>
      </c>
    </row>
    <row r="341" spans="2:2" x14ac:dyDescent="0.25">
      <c r="B341" s="303">
        <f>IF($B$2=$C$4,$C341,IF($B$2=$D$4,$D341,IF($B$2=$E$4,$E341,IF($B$2=$F$4,$F341,IF($B$2=$G$4,$G341,IF($B$2=#REF!,#REF!,$D341))))))</f>
        <v>0</v>
      </c>
    </row>
    <row r="342" spans="2:2" x14ac:dyDescent="0.25">
      <c r="B342" s="303">
        <f>IF($B$2=$C$4,$C342,IF($B$2=$D$4,$D342,IF($B$2=$E$4,$E342,IF($B$2=$F$4,$F342,IF($B$2=$G$4,$G342,IF($B$2=#REF!,#REF!,$D342))))))</f>
        <v>0</v>
      </c>
    </row>
    <row r="343" spans="2:2" x14ac:dyDescent="0.25">
      <c r="B343" s="303">
        <f>IF($B$2=$C$4,$C343,IF($B$2=$D$4,$D343,IF($B$2=$E$4,$E343,IF($B$2=$F$4,$F343,IF($B$2=$G$4,$G343,IF($B$2=#REF!,#REF!,$D343))))))</f>
        <v>0</v>
      </c>
    </row>
    <row r="344" spans="2:2" x14ac:dyDescent="0.25">
      <c r="B344" s="303">
        <f>IF($B$2=$C$4,$C344,IF($B$2=$D$4,$D344,IF($B$2=$E$4,$E344,IF($B$2=$F$4,$F344,IF($B$2=$G$4,$G344,IF($B$2=#REF!,#REF!,$D344))))))</f>
        <v>0</v>
      </c>
    </row>
    <row r="345" spans="2:2" x14ac:dyDescent="0.25">
      <c r="B345" s="303">
        <f>IF($B$2=$C$4,$C345,IF($B$2=$D$4,$D345,IF($B$2=$E$4,$E345,IF($B$2=$F$4,$F345,IF($B$2=$G$4,$G345,IF($B$2=#REF!,#REF!,$D345))))))</f>
        <v>0</v>
      </c>
    </row>
    <row r="346" spans="2:2" x14ac:dyDescent="0.25">
      <c r="B346" s="303">
        <f>IF($B$2=$C$4,$C346,IF($B$2=$D$4,$D346,IF($B$2=$E$4,$E346,IF($B$2=$F$4,$F346,IF($B$2=$G$4,$G346,IF($B$2=#REF!,#REF!,$D346))))))</f>
        <v>0</v>
      </c>
    </row>
    <row r="347" spans="2:2" x14ac:dyDescent="0.25">
      <c r="B347" s="303">
        <f>IF($B$2=$C$4,$C347,IF($B$2=$D$4,$D347,IF($B$2=$E$4,$E347,IF($B$2=$F$4,$F347,IF($B$2=$G$4,$G347,IF($B$2=#REF!,#REF!,$D347))))))</f>
        <v>0</v>
      </c>
    </row>
    <row r="348" spans="2:2" x14ac:dyDescent="0.25">
      <c r="B348" s="303">
        <f>IF($B$2=$C$4,$C348,IF($B$2=$D$4,$D348,IF($B$2=$E$4,$E348,IF($B$2=$F$4,$F348,IF($B$2=$G$4,$G348,IF($B$2=#REF!,#REF!,$D348))))))</f>
        <v>0</v>
      </c>
    </row>
    <row r="349" spans="2:2" x14ac:dyDescent="0.25">
      <c r="B349" s="303">
        <f>IF($B$2=$C$4,$C349,IF($B$2=$D$4,$D349,IF($B$2=$E$4,$E349,IF($B$2=$F$4,$F349,IF($B$2=$G$4,$G349,IF($B$2=#REF!,#REF!,$D349))))))</f>
        <v>0</v>
      </c>
    </row>
    <row r="350" spans="2:2" x14ac:dyDescent="0.25">
      <c r="B350" s="303">
        <f>IF($B$2=$C$4,$C350,IF($B$2=$D$4,$D350,IF($B$2=$E$4,$E350,IF($B$2=$F$4,$F350,IF($B$2=$G$4,$G350,IF($B$2=#REF!,#REF!,$D350))))))</f>
        <v>0</v>
      </c>
    </row>
    <row r="351" spans="2:2" x14ac:dyDescent="0.25">
      <c r="B351" s="303">
        <f>IF($B$2=$C$4,$C351,IF($B$2=$D$4,$D351,IF($B$2=$E$4,$E351,IF($B$2=$F$4,$F351,IF($B$2=$G$4,$G351,IF($B$2=#REF!,#REF!,$D351))))))</f>
        <v>0</v>
      </c>
    </row>
    <row r="352" spans="2:2" x14ac:dyDescent="0.25">
      <c r="B352" s="303">
        <f>IF($B$2=$C$4,$C352,IF($B$2=$D$4,$D352,IF($B$2=$E$4,$E352,IF($B$2=$F$4,$F352,IF($B$2=$G$4,$G352,IF($B$2=#REF!,#REF!,$D352))))))</f>
        <v>0</v>
      </c>
    </row>
    <row r="353" spans="2:2" x14ac:dyDescent="0.25">
      <c r="B353" s="303">
        <f>IF($B$2=$C$4,$C353,IF($B$2=$D$4,$D353,IF($B$2=$E$4,$E353,IF($B$2=$F$4,$F353,IF($B$2=$G$4,$G353,IF($B$2=#REF!,#REF!,$D353))))))</f>
        <v>0</v>
      </c>
    </row>
    <row r="354" spans="2:2" x14ac:dyDescent="0.25">
      <c r="B354" s="303">
        <f>IF($B$2=$C$4,$C354,IF($B$2=$D$4,$D354,IF($B$2=$E$4,$E354,IF($B$2=$F$4,$F354,IF($B$2=$G$4,$G354,IF($B$2=#REF!,#REF!,$D354))))))</f>
        <v>0</v>
      </c>
    </row>
    <row r="355" spans="2:2" x14ac:dyDescent="0.25">
      <c r="B355" s="303">
        <f>IF($B$2=$C$4,$C355,IF($B$2=$D$4,$D355,IF($B$2=$E$4,$E355,IF($B$2=$F$4,$F355,IF($B$2=$G$4,$G355,IF($B$2=#REF!,#REF!,$D355))))))</f>
        <v>0</v>
      </c>
    </row>
    <row r="356" spans="2:2" x14ac:dyDescent="0.25">
      <c r="B356" s="303">
        <f>IF($B$2=$C$4,$C356,IF($B$2=$D$4,$D356,IF($B$2=$E$4,$E356,IF($B$2=$F$4,$F356,IF($B$2=$G$4,$G356,IF($B$2=#REF!,#REF!,$D356))))))</f>
        <v>0</v>
      </c>
    </row>
    <row r="357" spans="2:2" x14ac:dyDescent="0.25">
      <c r="B357" s="303">
        <f>IF($B$2=$C$4,$C357,IF($B$2=$D$4,$D357,IF($B$2=$E$4,$E357,IF($B$2=$F$4,$F357,IF($B$2=$G$4,$G357,IF($B$2=#REF!,#REF!,$D357))))))</f>
        <v>0</v>
      </c>
    </row>
    <row r="358" spans="2:2" x14ac:dyDescent="0.25">
      <c r="B358" s="303">
        <f>IF($B$2=$C$4,$C358,IF($B$2=$D$4,$D358,IF($B$2=$E$4,$E358,IF($B$2=$F$4,$F358,IF($B$2=$G$4,$G358,IF($B$2=#REF!,#REF!,$D358))))))</f>
        <v>0</v>
      </c>
    </row>
    <row r="359" spans="2:2" x14ac:dyDescent="0.25">
      <c r="B359" s="303">
        <f>IF($B$2=$C$4,$C359,IF($B$2=$D$4,$D359,IF($B$2=$E$4,$E359,IF($B$2=$F$4,$F359,IF($B$2=$G$4,$G359,IF($B$2=#REF!,#REF!,$D359))))))</f>
        <v>0</v>
      </c>
    </row>
    <row r="360" spans="2:2" x14ac:dyDescent="0.25">
      <c r="B360" s="303">
        <f>IF($B$2=$C$4,$C360,IF($B$2=$D$4,$D360,IF($B$2=$E$4,$E360,IF($B$2=$F$4,$F360,IF($B$2=$G$4,$G360,IF($B$2=#REF!,#REF!,$D360))))))</f>
        <v>0</v>
      </c>
    </row>
    <row r="361" spans="2:2" x14ac:dyDescent="0.25">
      <c r="B361" s="303">
        <f>IF($B$2=$C$4,$C361,IF($B$2=$D$4,$D361,IF($B$2=$E$4,$E361,IF($B$2=$F$4,$F361,IF($B$2=$G$4,$G361,IF($B$2=#REF!,#REF!,$D361))))))</f>
        <v>0</v>
      </c>
    </row>
    <row r="362" spans="2:2" x14ac:dyDescent="0.25">
      <c r="B362" s="303">
        <f>IF($B$2=$C$4,$C362,IF($B$2=$D$4,$D362,IF($B$2=$E$4,$E362,IF($B$2=$F$4,$F362,IF($B$2=$G$4,$G362,IF($B$2=#REF!,#REF!,$D362))))))</f>
        <v>0</v>
      </c>
    </row>
    <row r="363" spans="2:2" x14ac:dyDescent="0.25">
      <c r="B363" s="303">
        <f>IF($B$2=$C$4,$C363,IF($B$2=$D$4,$D363,IF($B$2=$E$4,$E363,IF($B$2=$F$4,$F363,IF($B$2=$G$4,$G363,IF($B$2=#REF!,#REF!,$D363))))))</f>
        <v>0</v>
      </c>
    </row>
    <row r="364" spans="2:2" x14ac:dyDescent="0.25">
      <c r="B364" s="303">
        <f>IF($B$2=$C$4,$C364,IF($B$2=$D$4,$D364,IF($B$2=$E$4,$E364,IF($B$2=$F$4,$F364,IF($B$2=$G$4,$G364,IF($B$2=#REF!,#REF!,$D364))))))</f>
        <v>0</v>
      </c>
    </row>
    <row r="365" spans="2:2" x14ac:dyDescent="0.25">
      <c r="B365" s="303">
        <f>IF($B$2=$C$4,$C365,IF($B$2=$D$4,$D365,IF($B$2=$E$4,$E365,IF($B$2=$F$4,$F365,IF($B$2=$G$4,$G365,IF($B$2=#REF!,#REF!,$D365))))))</f>
        <v>0</v>
      </c>
    </row>
    <row r="366" spans="2:2" x14ac:dyDescent="0.25">
      <c r="B366" s="303">
        <f>IF($B$2=$C$4,$C366,IF($B$2=$D$4,$D366,IF($B$2=$E$4,$E366,IF($B$2=$F$4,$F366,IF($B$2=$G$4,$G366,IF($B$2=#REF!,#REF!,$D366))))))</f>
        <v>0</v>
      </c>
    </row>
    <row r="367" spans="2:2" x14ac:dyDescent="0.25">
      <c r="B367" s="303">
        <f>IF($B$2=$C$4,$C367,IF($B$2=$D$4,$D367,IF($B$2=$E$4,$E367,IF($B$2=$F$4,$F367,IF($B$2=$G$4,$G367,IF($B$2=#REF!,#REF!,$D367))))))</f>
        <v>0</v>
      </c>
    </row>
    <row r="368" spans="2:2" x14ac:dyDescent="0.25">
      <c r="B368" s="303">
        <f>IF($B$2=$C$4,$C368,IF($B$2=$D$4,$D368,IF($B$2=$E$4,$E368,IF($B$2=$F$4,$F368,IF($B$2=$G$4,$G368,IF($B$2=#REF!,#REF!,$D368))))))</f>
        <v>0</v>
      </c>
    </row>
  </sheetData>
  <sheetProtection selectLockedCells="1"/>
  <autoFilter ref="A4:G368" xr:uid="{00000000-0009-0000-0000-000000000000}">
    <sortState xmlns:xlrd2="http://schemas.microsoft.com/office/spreadsheetml/2017/richdata2" ref="A104:G224">
      <sortCondition sortBy="cellColor" ref="G4:G257" dxfId="58"/>
    </sortState>
  </autoFilter>
  <conditionalFormatting sqref="C222:D222">
    <cfRule type="containsBlanks" dxfId="57" priority="11">
      <formula>LEN(TRIM(C222))=0</formula>
    </cfRule>
  </conditionalFormatting>
  <conditionalFormatting sqref="C223:D223">
    <cfRule type="containsBlanks" dxfId="56" priority="10">
      <formula>LEN(TRIM(C223))=0</formula>
    </cfRule>
  </conditionalFormatting>
  <conditionalFormatting sqref="C224:D224">
    <cfRule type="containsBlanks" dxfId="55" priority="9">
      <formula>LEN(TRIM(C224))=0</formula>
    </cfRule>
  </conditionalFormatting>
  <conditionalFormatting sqref="C226:G228">
    <cfRule type="containsBlanks" dxfId="54" priority="7">
      <formula>LEN(TRIM(C226))=0</formula>
    </cfRule>
  </conditionalFormatting>
  <conditionalFormatting sqref="C229:G232">
    <cfRule type="containsBlanks" dxfId="53" priority="6">
      <formula>LEN(TRIM(C229))=0</formula>
    </cfRule>
  </conditionalFormatting>
  <conditionalFormatting sqref="H4:H60 H62:H204">
    <cfRule type="containsBlanks" dxfId="52" priority="3">
      <formula>LEN(TRIM(H4))=0</formula>
    </cfRule>
  </conditionalFormatting>
  <conditionalFormatting sqref="H226:H228">
    <cfRule type="containsBlanks" dxfId="51" priority="2">
      <formula>LEN(TRIM(H226))=0</formula>
    </cfRule>
  </conditionalFormatting>
  <conditionalFormatting sqref="H229:H232">
    <cfRule type="containsBlanks" dxfId="50" priority="1">
      <formula>LEN(TRIM(H229))=0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4533-86C1-4EE4-8D5A-99605FD6A074}">
  <sheetPr codeName="Tabelle2">
    <tabColor rgb="FFC00000"/>
    <pageSetUpPr fitToPage="1"/>
  </sheetPr>
  <dimension ref="A1:G42"/>
  <sheetViews>
    <sheetView showGridLines="0" zoomScale="70" zoomScaleNormal="70" workbookViewId="0">
      <pane ySplit="12" topLeftCell="A13" activePane="bottomLeft" state="frozen"/>
      <selection pane="bottomLeft" activeCell="B10" sqref="B10"/>
    </sheetView>
  </sheetViews>
  <sheetFormatPr baseColWidth="10" defaultColWidth="11.453125" defaultRowHeight="12.5" x14ac:dyDescent="0.25"/>
  <cols>
    <col min="1" max="1" width="44.453125" style="123" customWidth="1"/>
    <col min="2" max="2" width="14.1796875" style="123" customWidth="1"/>
    <col min="3" max="4" width="22.54296875" style="123" customWidth="1"/>
    <col min="5" max="5" width="26.54296875" style="123" customWidth="1"/>
    <col min="6" max="6" width="18.81640625" style="123" customWidth="1"/>
    <col min="7" max="7" width="37.54296875" style="123" customWidth="1"/>
    <col min="8" max="16384" width="11.453125" style="123"/>
  </cols>
  <sheetData>
    <row r="1" spans="1:7" ht="40" customHeight="1" x14ac:dyDescent="0.25">
      <c r="A1" s="120"/>
      <c r="B1" s="121"/>
      <c r="C1" s="121"/>
      <c r="D1" s="121"/>
      <c r="E1" s="121"/>
      <c r="F1" s="121"/>
      <c r="G1" s="121"/>
    </row>
    <row r="2" spans="1:7" ht="25" customHeight="1" x14ac:dyDescent="0.45">
      <c r="A2" s="553" t="s">
        <v>1564</v>
      </c>
      <c r="B2" s="125"/>
      <c r="C2" s="126"/>
      <c r="D2" s="126"/>
      <c r="E2" s="32"/>
      <c r="F2" s="33"/>
      <c r="G2" s="33"/>
    </row>
    <row r="3" spans="1:7" ht="25" customHeight="1" x14ac:dyDescent="0.25">
      <c r="A3" s="553" t="s">
        <v>1804</v>
      </c>
      <c r="B3" s="126"/>
      <c r="C3" s="126"/>
      <c r="D3" s="126"/>
      <c r="E3" s="32"/>
      <c r="F3" s="733"/>
      <c r="G3" s="733"/>
    </row>
    <row r="4" spans="1:7" ht="20.149999999999999" customHeight="1" thickBot="1" x14ac:dyDescent="0.3">
      <c r="A4" s="556" t="s">
        <v>1805</v>
      </c>
      <c r="B4" s="35"/>
      <c r="C4" s="130"/>
      <c r="D4" s="130"/>
      <c r="E4" s="34"/>
      <c r="F4" s="35"/>
      <c r="G4" s="130"/>
    </row>
    <row r="5" spans="1:7" x14ac:dyDescent="0.25">
      <c r="A5" s="131"/>
      <c r="B5" s="131"/>
      <c r="C5" s="131"/>
      <c r="D5" s="131"/>
      <c r="E5" s="131"/>
    </row>
    <row r="6" spans="1:7" ht="101.5" customHeight="1" x14ac:dyDescent="0.25">
      <c r="A6" s="766" t="str">
        <f>TRANSLATOR!B284</f>
        <v>In July 2021, Public Law c. 477, an Act To Stop Perfluoroalkyl and Polyfluoroalkyl Substances Pollution (LD 1503, 130th Legislature) was enacted by the US Maine Legislature.
Besides that, TSCA 8(a)(7) the Reporting and Recordkeeping Requirements for Perfluoroalkyl and Polyfluoroalkyl Substances requires companies to report on their use of PFAS in products from any year since 2011.
These laws require manufacturers to report the intentionally added presence of PFAS in their products to the authorities starting November 12, 2024.
Bosch suppliers must inform Bosch about any substances listed in the chemical list of the EPA CompTox Dashboard (link listed below) in a product or spare part or mixture in any concentration.
The supplier is obliged to track the EPA list and to inform Bosch purchasing contact immediately if they receive information that any substance on the EPA list may be included in the supplied material.</v>
      </c>
      <c r="B6" s="766"/>
      <c r="C6" s="766"/>
      <c r="D6" s="766"/>
      <c r="E6" s="766"/>
      <c r="F6" s="766"/>
      <c r="G6" s="766"/>
    </row>
    <row r="7" spans="1:7" ht="14" x14ac:dyDescent="0.3">
      <c r="A7" s="134" t="s">
        <v>1807</v>
      </c>
      <c r="B7" s="555" t="s">
        <v>1806</v>
      </c>
      <c r="C7" s="131"/>
      <c r="D7" s="131"/>
      <c r="E7" s="131"/>
    </row>
    <row r="8" spans="1:7" s="131" customFormat="1" ht="14" x14ac:dyDescent="0.3">
      <c r="A8" s="134" t="s">
        <v>1809</v>
      </c>
      <c r="B8" s="554" t="s">
        <v>1811</v>
      </c>
      <c r="C8" s="548"/>
      <c r="D8" s="548"/>
      <c r="E8" s="548"/>
      <c r="F8" s="548"/>
      <c r="G8" s="548"/>
    </row>
    <row r="9" spans="1:7" s="131" customFormat="1" ht="14" x14ac:dyDescent="0.3">
      <c r="A9" s="134"/>
      <c r="B9" s="554" t="s">
        <v>1812</v>
      </c>
      <c r="C9" s="548"/>
      <c r="D9" s="548"/>
      <c r="E9" s="548"/>
      <c r="F9" s="548"/>
      <c r="G9" s="548"/>
    </row>
    <row r="10" spans="1:7" s="131" customFormat="1" ht="14" x14ac:dyDescent="0.3">
      <c r="A10" s="134" t="s">
        <v>1810</v>
      </c>
      <c r="B10" s="554" t="s">
        <v>1818</v>
      </c>
      <c r="C10" s="548"/>
      <c r="D10" s="548"/>
      <c r="E10" s="548"/>
      <c r="F10" s="548"/>
      <c r="G10" s="548"/>
    </row>
    <row r="11" spans="1:7" ht="13" thickBot="1" x14ac:dyDescent="0.3"/>
    <row r="12" spans="1:7" ht="43.5" customHeight="1" x14ac:dyDescent="0.25">
      <c r="A12" s="761" t="str">
        <f>TRANSLATOR!$B$40</f>
        <v>Regulated substances</v>
      </c>
      <c r="B12" s="762"/>
      <c r="C12" s="264" t="str">
        <f>TRANSLATOR!$B$41</f>
        <v>CAS number</v>
      </c>
      <c r="D12" s="264" t="str">
        <f>TRANSLATOR!B75</f>
        <v>Limit value [mass%]</v>
      </c>
      <c r="E12" s="266" t="str">
        <f>TRANSLATOR!$B$64</f>
        <v>Concentration of ingredient [mass%]</v>
      </c>
      <c r="F12" s="763" t="str">
        <f>TRANSLATOR!$B$45</f>
        <v>Designation of the material that contains the regulated substance</v>
      </c>
      <c r="G12" s="764"/>
    </row>
    <row r="13" spans="1:7" ht="12.65" customHeight="1" x14ac:dyDescent="0.25">
      <c r="A13" s="765"/>
      <c r="B13" s="765"/>
      <c r="C13" s="627"/>
      <c r="D13" s="627"/>
      <c r="E13" s="265"/>
      <c r="F13" s="758"/>
      <c r="G13" s="758"/>
    </row>
    <row r="14" spans="1:7" ht="12.65" customHeight="1" x14ac:dyDescent="0.25">
      <c r="A14" s="756"/>
      <c r="B14" s="757"/>
      <c r="C14" s="628"/>
      <c r="D14" s="628"/>
      <c r="E14" s="265"/>
      <c r="F14" s="758"/>
      <c r="G14" s="758"/>
    </row>
    <row r="15" spans="1:7" ht="12.65" customHeight="1" x14ac:dyDescent="0.25">
      <c r="A15" s="756"/>
      <c r="B15" s="757"/>
      <c r="C15" s="628"/>
      <c r="D15" s="628"/>
      <c r="E15" s="265"/>
      <c r="F15" s="758"/>
      <c r="G15" s="758"/>
    </row>
    <row r="16" spans="1:7" ht="12.65" customHeight="1" x14ac:dyDescent="0.25">
      <c r="A16" s="756"/>
      <c r="B16" s="757"/>
      <c r="C16" s="628"/>
      <c r="D16" s="628"/>
      <c r="E16" s="265"/>
      <c r="F16" s="758"/>
      <c r="G16" s="758"/>
    </row>
    <row r="17" spans="1:7" ht="12.65" customHeight="1" x14ac:dyDescent="0.25">
      <c r="A17" s="756"/>
      <c r="B17" s="757"/>
      <c r="C17" s="628"/>
      <c r="D17" s="628"/>
      <c r="E17" s="265"/>
      <c r="F17" s="758"/>
      <c r="G17" s="758"/>
    </row>
    <row r="18" spans="1:7" ht="12.65" customHeight="1" x14ac:dyDescent="0.25">
      <c r="A18" s="756"/>
      <c r="B18" s="757"/>
      <c r="C18" s="628"/>
      <c r="D18" s="628"/>
      <c r="E18" s="265"/>
      <c r="F18" s="758"/>
      <c r="G18" s="758"/>
    </row>
    <row r="19" spans="1:7" ht="12.65" customHeight="1" x14ac:dyDescent="0.25">
      <c r="A19" s="756"/>
      <c r="B19" s="757"/>
      <c r="C19" s="629"/>
      <c r="D19" s="629"/>
      <c r="E19" s="265"/>
      <c r="F19" s="758"/>
      <c r="G19" s="758"/>
    </row>
    <row r="20" spans="1:7" ht="12.65" customHeight="1" x14ac:dyDescent="0.25">
      <c r="A20" s="756"/>
      <c r="B20" s="757"/>
      <c r="C20" s="629"/>
      <c r="D20" s="629"/>
      <c r="E20" s="265"/>
      <c r="F20" s="758"/>
      <c r="G20" s="758"/>
    </row>
    <row r="21" spans="1:7" ht="12.65" customHeight="1" x14ac:dyDescent="0.25">
      <c r="A21" s="756"/>
      <c r="B21" s="757"/>
      <c r="C21" s="628"/>
      <c r="D21" s="628"/>
      <c r="E21" s="265"/>
      <c r="F21" s="758"/>
      <c r="G21" s="758"/>
    </row>
    <row r="22" spans="1:7" ht="12.65" customHeight="1" x14ac:dyDescent="0.25">
      <c r="A22" s="630"/>
      <c r="B22" s="631"/>
      <c r="C22" s="628"/>
      <c r="D22" s="628"/>
      <c r="E22" s="265"/>
      <c r="F22" s="758"/>
      <c r="G22" s="758"/>
    </row>
    <row r="23" spans="1:7" ht="12.65" customHeight="1" x14ac:dyDescent="0.25">
      <c r="A23" s="756"/>
      <c r="B23" s="757"/>
      <c r="C23" s="628"/>
      <c r="D23" s="628"/>
      <c r="E23" s="265"/>
      <c r="F23" s="758"/>
      <c r="G23" s="758"/>
    </row>
    <row r="24" spans="1:7" ht="12.65" customHeight="1" x14ac:dyDescent="0.25">
      <c r="A24" s="756"/>
      <c r="B24" s="757"/>
      <c r="C24" s="628"/>
      <c r="D24" s="628"/>
      <c r="E24" s="265"/>
      <c r="F24" s="758"/>
      <c r="G24" s="758"/>
    </row>
    <row r="25" spans="1:7" ht="12.65" customHeight="1" x14ac:dyDescent="0.25">
      <c r="A25" s="756"/>
      <c r="B25" s="757"/>
      <c r="C25" s="628"/>
      <c r="D25" s="628"/>
      <c r="E25" s="265"/>
      <c r="F25" s="758"/>
      <c r="G25" s="758"/>
    </row>
    <row r="26" spans="1:7" ht="12.65" customHeight="1" x14ac:dyDescent="0.25">
      <c r="A26" s="756"/>
      <c r="B26" s="757"/>
      <c r="C26" s="628"/>
      <c r="D26" s="628"/>
      <c r="E26" s="265"/>
      <c r="F26" s="758"/>
      <c r="G26" s="758"/>
    </row>
    <row r="27" spans="1:7" ht="12.65" customHeight="1" x14ac:dyDescent="0.25">
      <c r="A27" s="756"/>
      <c r="B27" s="757"/>
      <c r="C27" s="628"/>
      <c r="D27" s="628"/>
      <c r="E27" s="265"/>
      <c r="F27" s="758"/>
      <c r="G27" s="758"/>
    </row>
    <row r="28" spans="1:7" ht="12.65" customHeight="1" x14ac:dyDescent="0.25">
      <c r="A28" s="756"/>
      <c r="B28" s="757"/>
      <c r="C28" s="628"/>
      <c r="D28" s="628"/>
      <c r="E28" s="265"/>
      <c r="F28" s="758"/>
      <c r="G28" s="758"/>
    </row>
    <row r="29" spans="1:7" ht="12.65" customHeight="1" x14ac:dyDescent="0.25">
      <c r="A29" s="756"/>
      <c r="B29" s="757"/>
      <c r="C29" s="628"/>
      <c r="D29" s="628"/>
      <c r="E29" s="265"/>
      <c r="F29" s="758"/>
      <c r="G29" s="758"/>
    </row>
    <row r="30" spans="1:7" ht="12.65" customHeight="1" x14ac:dyDescent="0.25">
      <c r="A30" s="756"/>
      <c r="B30" s="757"/>
      <c r="C30" s="628"/>
      <c r="D30" s="628"/>
      <c r="E30" s="265"/>
      <c r="F30" s="758"/>
      <c r="G30" s="758"/>
    </row>
    <row r="31" spans="1:7" ht="12.65" customHeight="1" x14ac:dyDescent="0.25">
      <c r="A31" s="756"/>
      <c r="B31" s="757"/>
      <c r="C31" s="628"/>
      <c r="D31" s="628"/>
      <c r="E31" s="265"/>
      <c r="F31" s="758"/>
      <c r="G31" s="758"/>
    </row>
    <row r="32" spans="1:7" ht="12.65" customHeight="1" x14ac:dyDescent="0.25">
      <c r="A32" s="756"/>
      <c r="B32" s="757"/>
      <c r="C32" s="628"/>
      <c r="D32" s="628"/>
      <c r="E32" s="265"/>
      <c r="F32" s="758"/>
      <c r="G32" s="758"/>
    </row>
    <row r="33" spans="1:7" ht="12.65" customHeight="1" x14ac:dyDescent="0.25">
      <c r="A33" s="756"/>
      <c r="B33" s="757"/>
      <c r="C33" s="628"/>
      <c r="D33" s="628"/>
      <c r="E33" s="265"/>
      <c r="F33" s="758"/>
      <c r="G33" s="758"/>
    </row>
    <row r="34" spans="1:7" ht="12.65" customHeight="1" x14ac:dyDescent="0.25">
      <c r="A34" s="756"/>
      <c r="B34" s="757"/>
      <c r="C34" s="628"/>
      <c r="D34" s="628"/>
      <c r="E34" s="265"/>
      <c r="F34" s="758"/>
      <c r="G34" s="758"/>
    </row>
    <row r="35" spans="1:7" ht="12.65" customHeight="1" x14ac:dyDescent="0.25">
      <c r="A35" s="756"/>
      <c r="B35" s="757"/>
      <c r="C35" s="628"/>
      <c r="D35" s="628"/>
      <c r="E35" s="265"/>
      <c r="F35" s="758"/>
      <c r="G35" s="758"/>
    </row>
    <row r="36" spans="1:7" ht="12.65" customHeight="1" x14ac:dyDescent="0.25">
      <c r="A36" s="756"/>
      <c r="B36" s="757"/>
      <c r="C36" s="628"/>
      <c r="D36" s="628"/>
      <c r="E36" s="265"/>
      <c r="F36" s="758"/>
      <c r="G36" s="758"/>
    </row>
    <row r="37" spans="1:7" x14ac:dyDescent="0.25">
      <c r="A37" s="759"/>
      <c r="B37" s="760"/>
      <c r="C37" s="14"/>
      <c r="D37" s="14"/>
      <c r="E37" s="265"/>
      <c r="F37" s="758"/>
      <c r="G37" s="758"/>
    </row>
    <row r="38" spans="1:7" x14ac:dyDescent="0.25">
      <c r="A38" s="759"/>
      <c r="B38" s="760"/>
      <c r="C38" s="14"/>
      <c r="D38" s="14"/>
      <c r="E38" s="265"/>
      <c r="F38" s="758"/>
      <c r="G38" s="758"/>
    </row>
    <row r="39" spans="1:7" x14ac:dyDescent="0.25">
      <c r="A39" s="759"/>
      <c r="B39" s="760"/>
      <c r="C39" s="14"/>
      <c r="D39" s="14"/>
      <c r="E39" s="265"/>
      <c r="F39" s="758"/>
      <c r="G39" s="758"/>
    </row>
    <row r="40" spans="1:7" x14ac:dyDescent="0.25">
      <c r="A40" s="759"/>
      <c r="B40" s="760"/>
      <c r="C40" s="14"/>
      <c r="D40" s="14"/>
      <c r="E40" s="265"/>
      <c r="F40" s="758"/>
      <c r="G40" s="758"/>
    </row>
    <row r="41" spans="1:7" x14ac:dyDescent="0.25">
      <c r="A41" s="759"/>
      <c r="B41" s="760"/>
      <c r="C41" s="14"/>
      <c r="D41" s="14"/>
      <c r="E41" s="265"/>
      <c r="F41" s="758"/>
      <c r="G41" s="758"/>
    </row>
    <row r="42" spans="1:7" x14ac:dyDescent="0.25">
      <c r="A42" s="759"/>
      <c r="B42" s="760"/>
      <c r="C42" s="14"/>
      <c r="D42" s="14"/>
      <c r="E42" s="265"/>
      <c r="F42" s="758"/>
      <c r="G42" s="758"/>
    </row>
  </sheetData>
  <sheetProtection algorithmName="SHA-512" hashValue="G3UieTcuhBFkGd6SwWwUEOYDxxhOX4lG8YJlV1oNpOdgPX8tSs66oWubbP+ljMt5kvyTLlz0fnu+UigBVCJMlA==" saltValue="VPYP+bCHHRtKs10YYRabdA==" spinCount="100000" sheet="1" objects="1" scenarios="1"/>
  <mergeCells count="63">
    <mergeCell ref="F3:G3"/>
    <mergeCell ref="A12:B12"/>
    <mergeCell ref="F12:G12"/>
    <mergeCell ref="A13:B13"/>
    <mergeCell ref="F13:G13"/>
    <mergeCell ref="A6:G6"/>
    <mergeCell ref="A14:B14"/>
    <mergeCell ref="F14:G14"/>
    <mergeCell ref="A15:B15"/>
    <mergeCell ref="F15:G15"/>
    <mergeCell ref="A16:B16"/>
    <mergeCell ref="F16:G16"/>
    <mergeCell ref="A17:B17"/>
    <mergeCell ref="F17:G17"/>
    <mergeCell ref="A18:B18"/>
    <mergeCell ref="F18:G18"/>
    <mergeCell ref="A25:B25"/>
    <mergeCell ref="F25:G25"/>
    <mergeCell ref="A19:B19"/>
    <mergeCell ref="F19:G19"/>
    <mergeCell ref="A20:B20"/>
    <mergeCell ref="F20:G20"/>
    <mergeCell ref="A21:B21"/>
    <mergeCell ref="F21:G21"/>
    <mergeCell ref="F22:G22"/>
    <mergeCell ref="A23:B23"/>
    <mergeCell ref="F23:G23"/>
    <mergeCell ref="A24:B24"/>
    <mergeCell ref="F24:G24"/>
    <mergeCell ref="A26:B26"/>
    <mergeCell ref="F26:G26"/>
    <mergeCell ref="A27:B27"/>
    <mergeCell ref="F27:G27"/>
    <mergeCell ref="A28:B28"/>
    <mergeCell ref="F28:G28"/>
    <mergeCell ref="A34:B34"/>
    <mergeCell ref="F34:G34"/>
    <mergeCell ref="A29:B29"/>
    <mergeCell ref="F29:G29"/>
    <mergeCell ref="A30:B30"/>
    <mergeCell ref="F30:G30"/>
    <mergeCell ref="A31:B31"/>
    <mergeCell ref="F31:G31"/>
    <mergeCell ref="A32:B32"/>
    <mergeCell ref="F32:G32"/>
    <mergeCell ref="A33:B33"/>
    <mergeCell ref="F33:G33"/>
    <mergeCell ref="A35:B35"/>
    <mergeCell ref="F35:G35"/>
    <mergeCell ref="A36:B36"/>
    <mergeCell ref="F36:G36"/>
    <mergeCell ref="A42:B42"/>
    <mergeCell ref="F42:G42"/>
    <mergeCell ref="A37:B37"/>
    <mergeCell ref="F37:G37"/>
    <mergeCell ref="A38:B38"/>
    <mergeCell ref="F38:G38"/>
    <mergeCell ref="A39:B39"/>
    <mergeCell ref="F39:G39"/>
    <mergeCell ref="A40:B40"/>
    <mergeCell ref="F40:G40"/>
    <mergeCell ref="A41:B41"/>
    <mergeCell ref="F41:G41"/>
  </mergeCells>
  <hyperlinks>
    <hyperlink ref="B7" r:id="rId1" xr:uid="{39E08CDA-4EBF-461F-BAC1-4E98F8329979}"/>
    <hyperlink ref="B10" r:id="rId2" xr:uid="{799B6687-0DD5-402F-B768-41F40588689E}"/>
    <hyperlink ref="B8" r:id="rId3" xr:uid="{2114790D-761D-4619-A601-B7BE308E2EA2}"/>
    <hyperlink ref="B9" r:id="rId4" xr:uid="{FF340DC4-52DF-4421-9B2E-1CD3ACEF7730}"/>
  </hyperlinks>
  <pageMargins left="0.23622047244094491" right="0.23622047244094491" top="0.74803149606299213" bottom="0.74803149606299213" header="0.31496062992125984" footer="0.31496062992125984"/>
  <pageSetup paperSize="9" scale="66" orientation="landscape" r:id="rId5"/>
  <headerFooter>
    <oddHeader>&amp;LPower Tools N2580 supplier declaration&amp;CCalifornia Proposition 65 declaration sheet</oddHeader>
    <oddFooter>Page &amp;P of &amp;N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776A5-06F4-410E-B827-9BCAF1508923}">
  <sheetPr codeName="Tabelle5">
    <tabColor rgb="FFC00000"/>
    <pageSetUpPr fitToPage="1"/>
  </sheetPr>
  <dimension ref="A1:K36"/>
  <sheetViews>
    <sheetView showGridLines="0" zoomScale="70" zoomScaleNormal="70" workbookViewId="0">
      <pane xSplit="3" ySplit="5" topLeftCell="D6" activePane="bottomRight" state="frozen"/>
      <selection pane="topRight" activeCell="D1" sqref="D1"/>
      <selection pane="bottomLeft" activeCell="A6" sqref="A6"/>
      <selection pane="bottomRight" activeCell="F8" sqref="F8"/>
    </sheetView>
  </sheetViews>
  <sheetFormatPr baseColWidth="10" defaultColWidth="22.453125" defaultRowHeight="12.5" x14ac:dyDescent="0.25"/>
  <cols>
    <col min="1" max="1" width="20.453125" style="31" customWidth="1"/>
    <col min="2" max="2" width="13.54296875" style="31" customWidth="1"/>
    <col min="3" max="3" width="18" style="31" customWidth="1"/>
    <col min="4" max="4" width="6.81640625" style="49" customWidth="1"/>
    <col min="5" max="5" width="22.81640625" style="47" customWidth="1"/>
    <col min="6" max="6" width="20.1796875" style="47" customWidth="1"/>
    <col min="7" max="7" width="23.54296875" style="31" customWidth="1"/>
    <col min="8" max="8" width="22.81640625" style="31" customWidth="1"/>
    <col min="9" max="9" width="22.54296875" style="47" customWidth="1"/>
    <col min="10" max="10" width="25.54296875" style="31" customWidth="1"/>
    <col min="11" max="16384" width="22.453125" style="31"/>
  </cols>
  <sheetData>
    <row r="1" spans="1:11" ht="40" customHeight="1" x14ac:dyDescent="0.25">
      <c r="A1" s="26"/>
      <c r="B1" s="27"/>
      <c r="C1" s="27"/>
      <c r="D1" s="28"/>
      <c r="E1" s="29"/>
      <c r="F1" s="29"/>
      <c r="G1" s="27"/>
      <c r="H1" s="27"/>
      <c r="I1" s="29"/>
      <c r="J1" s="139"/>
    </row>
    <row r="2" spans="1:11" ht="25" customHeight="1" x14ac:dyDescent="0.25">
      <c r="A2" s="50" t="str">
        <f>TRANSLATOR!$B$111</f>
        <v>EC-RoHS: 2011/65/EU and 2015/863/EU</v>
      </c>
      <c r="B2" s="70"/>
      <c r="C2" s="70"/>
      <c r="D2" s="391"/>
      <c r="E2" s="69"/>
      <c r="F2" s="69"/>
      <c r="G2" s="392"/>
      <c r="H2" s="393"/>
      <c r="I2" s="69"/>
      <c r="J2" s="140"/>
    </row>
    <row r="3" spans="1:11" s="395" customFormat="1" ht="25" customHeight="1" x14ac:dyDescent="0.25">
      <c r="A3" s="141"/>
      <c r="B3" s="394"/>
      <c r="C3" s="394"/>
      <c r="D3" s="394"/>
      <c r="E3" s="394"/>
      <c r="F3" s="394"/>
      <c r="G3" s="392"/>
      <c r="H3" s="785"/>
      <c r="I3" s="785"/>
      <c r="J3" s="81"/>
    </row>
    <row r="4" spans="1:11" s="395" customFormat="1" ht="20.149999999999999" customHeight="1" thickBot="1" x14ac:dyDescent="0.3">
      <c r="A4" s="470"/>
      <c r="B4" s="475"/>
      <c r="C4" s="478"/>
      <c r="D4" s="471"/>
      <c r="E4" s="471"/>
      <c r="F4" s="471"/>
      <c r="G4" s="475"/>
      <c r="H4" s="478"/>
      <c r="I4" s="471"/>
      <c r="J4" s="473" t="str">
        <f>Cover_Sheet!F3</f>
        <v>Version V2.8</v>
      </c>
    </row>
    <row r="5" spans="1:11" s="41" customFormat="1" ht="52.5" customHeight="1" x14ac:dyDescent="0.25">
      <c r="A5" s="786" t="str">
        <f>TRANSLATOR!$B$40</f>
        <v>Regulated substances</v>
      </c>
      <c r="B5" s="787"/>
      <c r="C5" s="480" t="str">
        <f>TRANSLATOR!$B$41</f>
        <v>CAS number</v>
      </c>
      <c r="D5" s="481" t="str">
        <f>TRANSLATOR!$B$42</f>
        <v>Ltd. / D</v>
      </c>
      <c r="E5" s="481" t="str">
        <f>TRANSLATOR!$B$75</f>
        <v>Limit value [mass%]</v>
      </c>
      <c r="F5" s="481" t="str">
        <f>TRANSLATOR!$B$60</f>
        <v>Concentration of substance [mass% in homogeneous material]</v>
      </c>
      <c r="G5" s="480" t="str">
        <f>TRANSLATOR!$B$61</f>
        <v>Exemption claimed? If so, which one? *</v>
      </c>
      <c r="H5" s="480" t="str">
        <f>TRANSLATOR!$B$45</f>
        <v>Designation of the material that contains the regulated substance</v>
      </c>
      <c r="I5" s="481" t="str">
        <f>TRANSLATOR!$B$47</f>
        <v>Entry
- included (E)
- changed (C)</v>
      </c>
      <c r="J5" s="482" t="str">
        <f>TRANSLATOR!$B$39</f>
        <v>Comment</v>
      </c>
    </row>
    <row r="6" spans="1:11" ht="41.25" customHeight="1" x14ac:dyDescent="0.25">
      <c r="A6" s="788" t="s">
        <v>407</v>
      </c>
      <c r="B6" s="789"/>
      <c r="C6" s="789" t="s">
        <v>67</v>
      </c>
      <c r="D6" s="396" t="s">
        <v>110</v>
      </c>
      <c r="E6" s="397">
        <v>0.1</v>
      </c>
      <c r="F6" s="398"/>
      <c r="G6" s="479"/>
      <c r="H6" s="399"/>
      <c r="I6" s="397" t="s">
        <v>44</v>
      </c>
      <c r="J6" s="18"/>
      <c r="K6" s="40" t="str">
        <f>IF(G6&lt;&gt;"","If needed, additional rows can be inserted","")</f>
        <v/>
      </c>
    </row>
    <row r="7" spans="1:11" ht="41.25" customHeight="1" x14ac:dyDescent="0.25">
      <c r="A7" s="788"/>
      <c r="B7" s="789"/>
      <c r="C7" s="789"/>
      <c r="D7" s="396" t="s">
        <v>110</v>
      </c>
      <c r="E7" s="397">
        <v>0.1</v>
      </c>
      <c r="F7" s="398"/>
      <c r="G7" s="479"/>
      <c r="H7" s="399"/>
      <c r="I7" s="397" t="s">
        <v>44</v>
      </c>
      <c r="J7" s="18"/>
    </row>
    <row r="8" spans="1:11" ht="41.25" customHeight="1" x14ac:dyDescent="0.25">
      <c r="A8" s="788"/>
      <c r="B8" s="789"/>
      <c r="C8" s="789"/>
      <c r="D8" s="396" t="s">
        <v>110</v>
      </c>
      <c r="E8" s="397">
        <v>0.1</v>
      </c>
      <c r="F8" s="398"/>
      <c r="G8" s="479"/>
      <c r="H8" s="399"/>
      <c r="I8" s="397" t="s">
        <v>44</v>
      </c>
      <c r="J8" s="18"/>
    </row>
    <row r="9" spans="1:11" ht="35.15" customHeight="1" x14ac:dyDescent="0.25">
      <c r="A9" s="777" t="s">
        <v>405</v>
      </c>
      <c r="B9" s="778"/>
      <c r="C9" s="468" t="s">
        <v>29</v>
      </c>
      <c r="D9" s="396" t="s">
        <v>110</v>
      </c>
      <c r="E9" s="397">
        <v>0.01</v>
      </c>
      <c r="F9" s="398"/>
      <c r="G9" s="399"/>
      <c r="H9" s="399"/>
      <c r="I9" s="397" t="s">
        <v>44</v>
      </c>
      <c r="J9" s="18"/>
    </row>
    <row r="10" spans="1:11" ht="35.15" customHeight="1" x14ac:dyDescent="0.25">
      <c r="A10" s="777" t="s">
        <v>406</v>
      </c>
      <c r="B10" s="778"/>
      <c r="C10" s="468" t="s">
        <v>30</v>
      </c>
      <c r="D10" s="396" t="s">
        <v>110</v>
      </c>
      <c r="E10" s="397">
        <v>0.1</v>
      </c>
      <c r="F10" s="398"/>
      <c r="G10" s="399"/>
      <c r="H10" s="399"/>
      <c r="I10" s="397" t="s">
        <v>44</v>
      </c>
      <c r="J10" s="18"/>
    </row>
    <row r="11" spans="1:11" ht="35.15" customHeight="1" x14ac:dyDescent="0.25">
      <c r="A11" s="777" t="s">
        <v>72</v>
      </c>
      <c r="B11" s="778"/>
      <c r="C11" s="468" t="s">
        <v>31</v>
      </c>
      <c r="D11" s="396" t="s">
        <v>110</v>
      </c>
      <c r="E11" s="397">
        <v>0.1</v>
      </c>
      <c r="F11" s="398"/>
      <c r="G11" s="399"/>
      <c r="H11" s="399"/>
      <c r="I11" s="397" t="s">
        <v>44</v>
      </c>
      <c r="J11" s="18"/>
    </row>
    <row r="12" spans="1:11" ht="35.15" customHeight="1" x14ac:dyDescent="0.25">
      <c r="A12" s="777" t="s">
        <v>69</v>
      </c>
      <c r="B12" s="778"/>
      <c r="C12" s="468" t="s">
        <v>67</v>
      </c>
      <c r="D12" s="396" t="s">
        <v>110</v>
      </c>
      <c r="E12" s="397">
        <v>0.1</v>
      </c>
      <c r="F12" s="398"/>
      <c r="G12" s="399"/>
      <c r="H12" s="399"/>
      <c r="I12" s="397" t="s">
        <v>44</v>
      </c>
      <c r="J12" s="18"/>
    </row>
    <row r="13" spans="1:11" ht="35.15" customHeight="1" x14ac:dyDescent="0.25">
      <c r="A13" s="777" t="s">
        <v>953</v>
      </c>
      <c r="B13" s="778"/>
      <c r="C13" s="468" t="s">
        <v>67</v>
      </c>
      <c r="D13" s="396" t="s">
        <v>110</v>
      </c>
      <c r="E13" s="397">
        <v>0.1</v>
      </c>
      <c r="F13" s="398"/>
      <c r="G13" s="399"/>
      <c r="H13" s="399"/>
      <c r="I13" s="397" t="s">
        <v>44</v>
      </c>
      <c r="J13" s="18"/>
    </row>
    <row r="14" spans="1:11" ht="35.15" customHeight="1" x14ac:dyDescent="0.25">
      <c r="A14" s="777" t="s">
        <v>93</v>
      </c>
      <c r="B14" s="778"/>
      <c r="C14" s="468" t="s">
        <v>24</v>
      </c>
      <c r="D14" s="396" t="s">
        <v>110</v>
      </c>
      <c r="E14" s="397">
        <v>0.1</v>
      </c>
      <c r="F14" s="398"/>
      <c r="G14" s="399"/>
      <c r="H14" s="399"/>
      <c r="I14" s="397" t="s">
        <v>25</v>
      </c>
      <c r="J14" s="18"/>
    </row>
    <row r="15" spans="1:11" ht="35.15" customHeight="1" x14ac:dyDescent="0.25">
      <c r="A15" s="777" t="s">
        <v>92</v>
      </c>
      <c r="B15" s="778"/>
      <c r="C15" s="468" t="s">
        <v>23</v>
      </c>
      <c r="D15" s="396" t="s">
        <v>110</v>
      </c>
      <c r="E15" s="397">
        <v>0.1</v>
      </c>
      <c r="F15" s="398"/>
      <c r="G15" s="399"/>
      <c r="H15" s="399"/>
      <c r="I15" s="397" t="s">
        <v>25</v>
      </c>
      <c r="J15" s="18"/>
    </row>
    <row r="16" spans="1:11" ht="35.15" customHeight="1" x14ac:dyDescent="0.25">
      <c r="A16" s="777" t="s">
        <v>70</v>
      </c>
      <c r="B16" s="778"/>
      <c r="C16" s="468" t="s">
        <v>22</v>
      </c>
      <c r="D16" s="396" t="s">
        <v>110</v>
      </c>
      <c r="E16" s="397">
        <v>0.1</v>
      </c>
      <c r="F16" s="398"/>
      <c r="G16" s="399"/>
      <c r="H16" s="399"/>
      <c r="I16" s="397" t="s">
        <v>25</v>
      </c>
      <c r="J16" s="18"/>
    </row>
    <row r="17" spans="1:10" ht="35.15" customHeight="1" thickBot="1" x14ac:dyDescent="0.3">
      <c r="A17" s="779" t="s">
        <v>954</v>
      </c>
      <c r="B17" s="780"/>
      <c r="C17" s="469" t="s">
        <v>21</v>
      </c>
      <c r="D17" s="44" t="s">
        <v>110</v>
      </c>
      <c r="E17" s="45">
        <v>0.1</v>
      </c>
      <c r="F17" s="11"/>
      <c r="G17" s="12"/>
      <c r="H17" s="12"/>
      <c r="I17" s="45" t="s">
        <v>25</v>
      </c>
      <c r="J17" s="19"/>
    </row>
    <row r="19" spans="1:10" ht="17.5" customHeight="1" x14ac:dyDescent="0.25">
      <c r="A19" s="48" t="s">
        <v>315</v>
      </c>
      <c r="B19" s="48"/>
      <c r="C19" s="781" t="s">
        <v>318</v>
      </c>
      <c r="D19" s="781"/>
      <c r="E19" s="781"/>
      <c r="F19" s="781"/>
      <c r="G19" s="48"/>
      <c r="H19" s="48"/>
      <c r="I19" s="67"/>
      <c r="J19" s="48"/>
    </row>
    <row r="20" spans="1:10" ht="17.5" customHeight="1" x14ac:dyDescent="0.25">
      <c r="A20" s="48" t="s">
        <v>319</v>
      </c>
      <c r="B20" s="48"/>
      <c r="C20" s="781" t="s">
        <v>316</v>
      </c>
      <c r="D20" s="781"/>
      <c r="E20" s="781"/>
      <c r="F20" s="781"/>
      <c r="G20" s="48"/>
      <c r="H20" s="48"/>
      <c r="I20" s="67"/>
      <c r="J20" s="48"/>
    </row>
    <row r="21" spans="1:10" ht="17.5" customHeight="1" x14ac:dyDescent="0.25">
      <c r="A21" s="48" t="s">
        <v>320</v>
      </c>
      <c r="B21" s="48"/>
      <c r="C21" s="781" t="s">
        <v>317</v>
      </c>
      <c r="D21" s="781"/>
      <c r="E21" s="781"/>
      <c r="F21" s="781"/>
      <c r="G21" s="48"/>
      <c r="H21" s="48"/>
      <c r="I21" s="67"/>
      <c r="J21" s="48"/>
    </row>
    <row r="22" spans="1:10" ht="13" thickBot="1" x14ac:dyDescent="0.3"/>
    <row r="23" spans="1:10" ht="29.5" customHeight="1" thickBot="1" x14ac:dyDescent="0.3">
      <c r="A23" s="782" t="str">
        <f>TRANSLATOR!B275</f>
        <v xml:space="preserve">Bosch Power Tools only allows the usage of Lead &lt;0,1% and Cadmium &lt;0,01%. </v>
      </c>
      <c r="B23" s="783"/>
      <c r="C23" s="783"/>
      <c r="D23" s="783"/>
      <c r="E23" s="783"/>
      <c r="F23" s="783"/>
      <c r="G23" s="783"/>
      <c r="H23" s="783"/>
      <c r="I23" s="783"/>
      <c r="J23" s="784"/>
    </row>
    <row r="24" spans="1:10" ht="47.25" customHeight="1" x14ac:dyDescent="0.25">
      <c r="A24" s="774" t="str">
        <f>TRANSLATOR!B276</f>
        <v>* = By technical necessity, Bosch Power Tools accepts exemptions in the table below. 
Please indicate which exemption you are using by choosing it in the drop down above. If a different exemption may apply please inform your Bosch contact person immediately.</v>
      </c>
      <c r="B24" s="775"/>
      <c r="C24" s="775"/>
      <c r="D24" s="775"/>
      <c r="E24" s="775"/>
      <c r="F24" s="775"/>
      <c r="G24" s="775"/>
      <c r="H24" s="775"/>
      <c r="I24" s="775"/>
      <c r="J24" s="776"/>
    </row>
    <row r="25" spans="1:10" ht="27" customHeight="1" x14ac:dyDescent="0.25">
      <c r="A25" s="407" t="s">
        <v>1531</v>
      </c>
      <c r="B25" s="405"/>
      <c r="C25" s="405"/>
      <c r="F25" s="405"/>
      <c r="G25" s="405"/>
      <c r="H25" s="405"/>
      <c r="I25" s="405"/>
      <c r="J25" s="406"/>
    </row>
    <row r="26" spans="1:10" ht="14.25" customHeight="1" x14ac:dyDescent="0.25">
      <c r="A26" s="408" t="s">
        <v>1532</v>
      </c>
      <c r="B26" s="409" t="s">
        <v>1533</v>
      </c>
      <c r="C26" s="405"/>
      <c r="F26" s="405"/>
      <c r="G26" s="405"/>
      <c r="H26" s="405"/>
      <c r="I26" s="405"/>
      <c r="J26" s="406"/>
    </row>
    <row r="27" spans="1:10" s="64" customFormat="1" ht="15.75" customHeight="1" x14ac:dyDescent="0.25">
      <c r="A27" s="408" t="s">
        <v>1534</v>
      </c>
      <c r="B27" s="409" t="s">
        <v>1535</v>
      </c>
      <c r="C27" s="405"/>
      <c r="D27" s="49"/>
      <c r="E27" s="47"/>
      <c r="F27" s="405"/>
      <c r="G27" s="405"/>
      <c r="H27" s="405"/>
      <c r="I27" s="405"/>
      <c r="J27" s="406"/>
    </row>
    <row r="28" spans="1:10" s="64" customFormat="1" ht="34.5" customHeight="1" x14ac:dyDescent="0.25">
      <c r="A28" s="410" t="s">
        <v>1536</v>
      </c>
      <c r="B28" s="411" t="s">
        <v>1505</v>
      </c>
      <c r="C28" s="411" t="s">
        <v>1506</v>
      </c>
      <c r="D28" s="771" t="s">
        <v>1537</v>
      </c>
      <c r="E28" s="771"/>
      <c r="F28" s="771"/>
      <c r="G28" s="771"/>
      <c r="H28" s="771"/>
      <c r="I28" s="771"/>
      <c r="J28" s="772"/>
    </row>
    <row r="29" spans="1:10" s="64" customFormat="1" ht="37.5" customHeight="1" x14ac:dyDescent="0.25">
      <c r="A29" s="412" t="s">
        <v>1538</v>
      </c>
      <c r="B29" s="413" t="s">
        <v>1510</v>
      </c>
      <c r="C29" s="413" t="s">
        <v>1511</v>
      </c>
      <c r="D29" s="769" t="s">
        <v>1512</v>
      </c>
      <c r="E29" s="769"/>
      <c r="F29" s="769"/>
      <c r="G29" s="769"/>
      <c r="H29" s="769"/>
      <c r="I29" s="769"/>
      <c r="J29" s="770"/>
    </row>
    <row r="30" spans="1:10" s="64" customFormat="1" ht="27.75" customHeight="1" x14ac:dyDescent="0.25">
      <c r="A30" s="412" t="s">
        <v>1539</v>
      </c>
      <c r="B30" s="413" t="s">
        <v>1507</v>
      </c>
      <c r="C30" s="413" t="s">
        <v>1508</v>
      </c>
      <c r="D30" s="769" t="s">
        <v>1509</v>
      </c>
      <c r="E30" s="769"/>
      <c r="F30" s="769"/>
      <c r="G30" s="769"/>
      <c r="H30" s="769"/>
      <c r="I30" s="769"/>
      <c r="J30" s="770"/>
    </row>
    <row r="31" spans="1:10" s="64" customFormat="1" ht="14.25" customHeight="1" x14ac:dyDescent="0.25">
      <c r="A31" s="412" t="s">
        <v>1540</v>
      </c>
      <c r="B31" s="397" t="s">
        <v>1513</v>
      </c>
      <c r="C31" s="397" t="s">
        <v>1513</v>
      </c>
      <c r="D31" s="769" t="s">
        <v>1545</v>
      </c>
      <c r="E31" s="769"/>
      <c r="F31" s="769"/>
      <c r="G31" s="769"/>
      <c r="H31" s="769"/>
      <c r="I31" s="769"/>
      <c r="J31" s="770"/>
    </row>
    <row r="32" spans="1:10" s="64" customFormat="1" ht="256.5" customHeight="1" x14ac:dyDescent="0.25">
      <c r="A32" s="773" t="s">
        <v>1541</v>
      </c>
      <c r="B32" s="397" t="s">
        <v>1514</v>
      </c>
      <c r="C32" s="397" t="s">
        <v>1514</v>
      </c>
      <c r="D32" s="769" t="s">
        <v>1515</v>
      </c>
      <c r="E32" s="769"/>
      <c r="F32" s="769"/>
      <c r="G32" s="769"/>
      <c r="H32" s="769"/>
      <c r="I32" s="769"/>
      <c r="J32" s="770"/>
    </row>
    <row r="33" spans="1:10" ht="93" customHeight="1" x14ac:dyDescent="0.25">
      <c r="A33" s="773"/>
      <c r="B33" s="397" t="s">
        <v>1516</v>
      </c>
      <c r="C33" s="397" t="s">
        <v>1517</v>
      </c>
      <c r="D33" s="769" t="s">
        <v>1518</v>
      </c>
      <c r="E33" s="769"/>
      <c r="F33" s="769"/>
      <c r="G33" s="769"/>
      <c r="H33" s="769"/>
      <c r="I33" s="769"/>
      <c r="J33" s="770"/>
    </row>
    <row r="34" spans="1:10" ht="69.75" customHeight="1" x14ac:dyDescent="0.25">
      <c r="A34" s="773"/>
      <c r="B34" s="397" t="s">
        <v>1516</v>
      </c>
      <c r="C34" s="397" t="s">
        <v>1519</v>
      </c>
      <c r="D34" s="769" t="s">
        <v>1520</v>
      </c>
      <c r="E34" s="769"/>
      <c r="F34" s="769"/>
      <c r="G34" s="769"/>
      <c r="H34" s="769"/>
      <c r="I34" s="769"/>
      <c r="J34" s="770"/>
    </row>
    <row r="35" spans="1:10" ht="30" customHeight="1" x14ac:dyDescent="0.25">
      <c r="A35" s="773"/>
      <c r="B35" s="397" t="s">
        <v>1521</v>
      </c>
      <c r="C35" s="397" t="s">
        <v>1521</v>
      </c>
      <c r="D35" s="769" t="s">
        <v>1522</v>
      </c>
      <c r="E35" s="769"/>
      <c r="F35" s="769"/>
      <c r="G35" s="769"/>
      <c r="H35" s="769"/>
      <c r="I35" s="769"/>
      <c r="J35" s="770"/>
    </row>
    <row r="36" spans="1:10" ht="72" customHeight="1" thickBot="1" x14ac:dyDescent="0.3">
      <c r="A36" s="414" t="s">
        <v>1542</v>
      </c>
      <c r="B36" s="45" t="s">
        <v>1523</v>
      </c>
      <c r="C36" s="45" t="s">
        <v>1558</v>
      </c>
      <c r="D36" s="767" t="s">
        <v>1524</v>
      </c>
      <c r="E36" s="767"/>
      <c r="F36" s="767"/>
      <c r="G36" s="767"/>
      <c r="H36" s="767"/>
      <c r="I36" s="767"/>
      <c r="J36" s="768"/>
    </row>
  </sheetData>
  <sheetProtection algorithmName="SHA-512" hashValue="sqtCmQ1kHlBrWPuZIXi823Rdt83oboyFa/EF9wcD2Yo6p09mORGwpVUCfk16PMAqmynqopj4pd2PgVzUTztgFg==" saltValue="htBYAd2rJ76/8yV+VCuCwA==" spinCount="100000" sheet="1" insertRows="0"/>
  <mergeCells count="28">
    <mergeCell ref="A10:B10"/>
    <mergeCell ref="H3:I3"/>
    <mergeCell ref="A5:B5"/>
    <mergeCell ref="A6:B8"/>
    <mergeCell ref="C6:C8"/>
    <mergeCell ref="A9:B9"/>
    <mergeCell ref="A32:A35"/>
    <mergeCell ref="D35:J35"/>
    <mergeCell ref="A24:J24"/>
    <mergeCell ref="A11:B11"/>
    <mergeCell ref="A12:B12"/>
    <mergeCell ref="A13:B13"/>
    <mergeCell ref="A14:B14"/>
    <mergeCell ref="A15:B15"/>
    <mergeCell ref="A16:B16"/>
    <mergeCell ref="A17:B17"/>
    <mergeCell ref="C19:F19"/>
    <mergeCell ref="C20:F20"/>
    <mergeCell ref="C21:F21"/>
    <mergeCell ref="A23:J23"/>
    <mergeCell ref="D36:J36"/>
    <mergeCell ref="D34:J34"/>
    <mergeCell ref="D28:J28"/>
    <mergeCell ref="D29:J29"/>
    <mergeCell ref="D30:J30"/>
    <mergeCell ref="D31:J31"/>
    <mergeCell ref="D32:J32"/>
    <mergeCell ref="D33:J33"/>
  </mergeCells>
  <hyperlinks>
    <hyperlink ref="C20" r:id="rId1" xr:uid="{19D31584-A6B4-409E-A993-EC678810CEC1}"/>
    <hyperlink ref="C21" r:id="rId2" xr:uid="{5C8AE56E-94DD-459E-A039-05440283FBE3}"/>
    <hyperlink ref="C19" r:id="rId3" xr:uid="{ABED00E0-16BE-40B4-9251-97B7BB646C0F}"/>
    <hyperlink ref="B26" r:id="rId4" xr:uid="{507EB383-2710-461D-9055-21DC5961B8FE}"/>
    <hyperlink ref="B27" r:id="rId5" xr:uid="{81965AAB-DE7A-42D4-865A-F6FE1EA188A8}"/>
  </hyperlinks>
  <printOptions horizontalCentered="1"/>
  <pageMargins left="0.23622047244094491" right="0.23622047244094491" top="0.74803149606299213" bottom="0.74803149606299213" header="0.47244094488188981" footer="0.47244094488188981"/>
  <pageSetup paperSize="9" scale="50" orientation="portrait" verticalDpi="1200" r:id="rId6"/>
  <headerFooter alignWithMargins="0">
    <oddHeader>&amp;LPower Tools N2580 supplier declaration&amp;CRoHS declaration sheet</oddHeader>
    <oddFooter>&amp;LPTCD-01004-001&amp;CManagement of regulated substances in supply parts, Appendix 1&amp;RPT/PUQ
28.08.2024</oddFooter>
  </headerFooter>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5020A12-65BD-4527-82C9-F78C52F68447}">
          <x14:formula1>
            <xm:f>Data!$I$9</xm:f>
          </x14:formula1>
          <xm:sqref>G9</xm:sqref>
        </x14:dataValidation>
        <x14:dataValidation type="list" allowBlank="1" showInputMessage="1" showErrorMessage="1" xr:uid="{290E72D8-9495-4E54-B25C-0809F78AF281}">
          <x14:formula1>
            <xm:f>Data!$I$2:$I$9</xm:f>
          </x14:formula1>
          <xm:sqref>G6:G8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C00000"/>
    <pageSetUpPr fitToPage="1"/>
  </sheetPr>
  <dimension ref="A1:K23"/>
  <sheetViews>
    <sheetView showGridLines="0" zoomScale="70" zoomScaleNormal="70" workbookViewId="0">
      <pane ySplit="6" topLeftCell="A7" activePane="bottomLeft" state="frozen"/>
      <selection pane="bottomLeft" activeCell="B13" sqref="B13:E13"/>
    </sheetView>
  </sheetViews>
  <sheetFormatPr baseColWidth="10" defaultColWidth="22.453125" defaultRowHeight="12.5" x14ac:dyDescent="0.25"/>
  <cols>
    <col min="1" max="1" width="21.453125" style="31" customWidth="1"/>
    <col min="2" max="2" width="16.453125" style="31" customWidth="1"/>
    <col min="3" max="3" width="9.453125" style="49" customWidth="1"/>
    <col min="4" max="4" width="26.1796875" style="47" customWidth="1"/>
    <col min="5" max="5" width="28.81640625" style="47" customWidth="1"/>
    <col min="6" max="6" width="17.81640625" style="47" customWidth="1"/>
    <col min="7" max="7" width="8.54296875" style="43" customWidth="1"/>
    <col min="8" max="8" width="13.453125" style="43" customWidth="1"/>
    <col min="9" max="11" width="22.453125" style="43"/>
    <col min="12" max="16384" width="22.453125" style="31"/>
  </cols>
  <sheetData>
    <row r="1" spans="1:11" ht="40" customHeight="1" x14ac:dyDescent="0.25">
      <c r="A1" s="26"/>
      <c r="B1" s="27"/>
      <c r="C1" s="28"/>
      <c r="D1" s="29"/>
      <c r="E1" s="29"/>
      <c r="F1" s="29"/>
      <c r="G1" s="30"/>
      <c r="H1" s="236"/>
    </row>
    <row r="2" spans="1:11" ht="25" customHeight="1" x14ac:dyDescent="0.25">
      <c r="A2" s="792" t="str">
        <f>TRANSLATOR!$B$158</f>
        <v xml:space="preserve">Regulation regarding batteries and waste batteries
(EU) 2023/1542
</v>
      </c>
      <c r="B2" s="793"/>
      <c r="C2" s="793"/>
      <c r="D2" s="793"/>
      <c r="E2" s="793"/>
      <c r="F2" s="33"/>
      <c r="G2" s="235"/>
      <c r="H2" s="237"/>
    </row>
    <row r="3" spans="1:11" ht="25" customHeight="1" x14ac:dyDescent="0.25">
      <c r="A3" s="792"/>
      <c r="B3" s="793"/>
      <c r="C3" s="793"/>
      <c r="D3" s="793"/>
      <c r="E3" s="793"/>
      <c r="F3" s="415"/>
      <c r="G3" s="235"/>
      <c r="H3" s="237"/>
    </row>
    <row r="4" spans="1:11" ht="20.149999999999999" customHeight="1" thickBot="1" x14ac:dyDescent="0.3">
      <c r="A4" s="55"/>
      <c r="B4" s="56"/>
      <c r="C4" s="57"/>
      <c r="D4" s="58"/>
      <c r="E4" s="59"/>
      <c r="F4" s="35"/>
      <c r="G4" s="790" t="str">
        <f>Cover_Sheet!F3</f>
        <v>Version V2.8</v>
      </c>
      <c r="H4" s="791"/>
    </row>
    <row r="5" spans="1:11" s="91" customFormat="1" ht="57" customHeight="1" thickBot="1" x14ac:dyDescent="0.3">
      <c r="A5" s="229" t="str">
        <f>TRANSLATOR!$B$40</f>
        <v>Regulated substances</v>
      </c>
      <c r="B5" s="230" t="str">
        <f>TRANSLATOR!$B$41</f>
        <v>CAS number</v>
      </c>
      <c r="C5" s="231" t="str">
        <f>TRANSLATOR!$B$42</f>
        <v>Ltd. / D</v>
      </c>
      <c r="D5" s="231" t="str">
        <f>TRANSLATOR!$B$75</f>
        <v>Limit value [mass%]</v>
      </c>
      <c r="E5" s="232" t="str">
        <f>TRANSLATOR!$B$64</f>
        <v>Concentration of ingredient [mass%]</v>
      </c>
      <c r="F5" s="233" t="str">
        <f>TRANSLATOR!$B$47</f>
        <v>Entry
- included (E)
- changed (C)</v>
      </c>
      <c r="G5" s="420"/>
      <c r="H5" s="421"/>
      <c r="I5" s="234"/>
      <c r="J5" s="234"/>
      <c r="K5" s="234"/>
    </row>
    <row r="6" spans="1:11" s="41" customFormat="1" ht="25" customHeight="1" thickBot="1" x14ac:dyDescent="0.3">
      <c r="A6" s="794" t="s">
        <v>876</v>
      </c>
      <c r="B6" s="795"/>
      <c r="C6" s="795"/>
      <c r="D6" s="795"/>
      <c r="E6" s="795"/>
      <c r="F6" s="796"/>
      <c r="G6" s="422"/>
      <c r="H6" s="423"/>
      <c r="I6" s="40"/>
      <c r="J6" s="40"/>
      <c r="K6" s="40"/>
    </row>
    <row r="7" spans="1:11" ht="35.15" customHeight="1" x14ac:dyDescent="0.25">
      <c r="A7" s="518" t="str">
        <f>TRANSLATOR!$B$155</f>
        <v>Cadmium</v>
      </c>
      <c r="B7" s="519" t="s">
        <v>29</v>
      </c>
      <c r="C7" s="520" t="s">
        <v>110</v>
      </c>
      <c r="D7" s="418">
        <v>2E-3</v>
      </c>
      <c r="E7" s="15"/>
      <c r="F7" s="42" t="s">
        <v>44</v>
      </c>
      <c r="G7" s="424"/>
      <c r="H7" s="237"/>
    </row>
    <row r="8" spans="1:11" ht="35.15" customHeight="1" x14ac:dyDescent="0.25">
      <c r="A8" s="518" t="str">
        <f>TRANSLATOR!B153</f>
        <v>Lead</v>
      </c>
      <c r="B8" s="521" t="s">
        <v>1314</v>
      </c>
      <c r="C8" s="522" t="s">
        <v>110</v>
      </c>
      <c r="D8" s="512">
        <v>0.01</v>
      </c>
      <c r="E8" s="533"/>
      <c r="F8" s="432" t="s">
        <v>1779</v>
      </c>
      <c r="G8" s="424"/>
      <c r="H8" s="237"/>
    </row>
    <row r="9" spans="1:11" ht="35.15" customHeight="1" x14ac:dyDescent="0.25">
      <c r="A9" s="518" t="str">
        <f>TRANSLATOR!B153</f>
        <v>Lead</v>
      </c>
      <c r="B9" s="521" t="s">
        <v>1314</v>
      </c>
      <c r="C9" s="523" t="s">
        <v>27</v>
      </c>
      <c r="D9" s="512">
        <v>4.0000000000000001E-3</v>
      </c>
      <c r="E9" s="254"/>
      <c r="F9" s="255" t="s">
        <v>1780</v>
      </c>
      <c r="G9" s="424"/>
      <c r="H9" s="237"/>
    </row>
    <row r="10" spans="1:11" ht="35.15" customHeight="1" thickBot="1" x14ac:dyDescent="0.3">
      <c r="A10" s="524" t="str">
        <f>TRANSLATOR!$B$156</f>
        <v>Mercury</v>
      </c>
      <c r="B10" s="525" t="s">
        <v>30</v>
      </c>
      <c r="C10" s="526" t="s">
        <v>110</v>
      </c>
      <c r="D10" s="419">
        <v>5.0000000000000001E-4</v>
      </c>
      <c r="E10" s="16"/>
      <c r="F10" s="46" t="s">
        <v>44</v>
      </c>
      <c r="G10" s="424"/>
      <c r="H10" s="237"/>
    </row>
    <row r="11" spans="1:11" x14ac:dyDescent="0.25">
      <c r="A11" s="425"/>
      <c r="B11" s="426"/>
      <c r="C11" s="427"/>
      <c r="D11" s="428"/>
      <c r="E11" s="428"/>
      <c r="F11" s="428"/>
      <c r="G11" s="424"/>
      <c r="H11" s="237"/>
    </row>
    <row r="12" spans="1:11" x14ac:dyDescent="0.25">
      <c r="A12" s="425"/>
      <c r="B12" s="426"/>
      <c r="C12" s="427"/>
      <c r="D12" s="428"/>
      <c r="E12" s="428"/>
      <c r="F12" s="429"/>
      <c r="G12" s="424"/>
      <c r="H12" s="237"/>
    </row>
    <row r="13" spans="1:11" ht="19" customHeight="1" x14ac:dyDescent="0.25">
      <c r="A13" s="408" t="s">
        <v>1782</v>
      </c>
      <c r="B13" s="797" t="s">
        <v>1781</v>
      </c>
      <c r="C13" s="798"/>
      <c r="D13" s="798"/>
      <c r="E13" s="798"/>
      <c r="F13" s="53"/>
      <c r="G13" s="424"/>
      <c r="H13" s="237"/>
    </row>
    <row r="14" spans="1:11" ht="13" thickBot="1" x14ac:dyDescent="0.3">
      <c r="A14" s="527" t="s">
        <v>1783</v>
      </c>
      <c r="B14" s="527"/>
      <c r="C14" s="528"/>
      <c r="D14" s="529"/>
      <c r="E14" s="529"/>
      <c r="F14" s="530"/>
      <c r="G14" s="531"/>
      <c r="H14" s="532"/>
    </row>
    <row r="15" spans="1:11" x14ac:dyDescent="0.25">
      <c r="A15" s="48"/>
      <c r="B15" s="48"/>
      <c r="C15" s="66"/>
      <c r="D15" s="67"/>
      <c r="E15" s="67"/>
    </row>
    <row r="16" spans="1:11" x14ac:dyDescent="0.25">
      <c r="A16" s="48"/>
      <c r="B16" s="48"/>
      <c r="C16" s="66"/>
      <c r="D16" s="67"/>
      <c r="E16" s="67"/>
    </row>
    <row r="17" spans="1:5" x14ac:dyDescent="0.25">
      <c r="A17" s="48"/>
      <c r="B17" s="48"/>
      <c r="C17" s="66"/>
      <c r="D17" s="67"/>
      <c r="E17" s="67"/>
    </row>
    <row r="18" spans="1:5" x14ac:dyDescent="0.25">
      <c r="A18" s="48"/>
      <c r="B18" s="48"/>
      <c r="C18" s="66"/>
      <c r="D18" s="67"/>
      <c r="E18" s="67"/>
    </row>
    <row r="19" spans="1:5" x14ac:dyDescent="0.25">
      <c r="A19" s="48"/>
      <c r="B19" s="48"/>
      <c r="C19" s="66"/>
      <c r="D19" s="67"/>
      <c r="E19" s="67"/>
    </row>
    <row r="20" spans="1:5" x14ac:dyDescent="0.25">
      <c r="A20" s="48"/>
      <c r="B20" s="48"/>
      <c r="C20" s="66"/>
      <c r="D20" s="67"/>
      <c r="E20" s="67"/>
    </row>
    <row r="21" spans="1:5" x14ac:dyDescent="0.25">
      <c r="A21" s="48"/>
      <c r="B21" s="48"/>
      <c r="C21" s="66"/>
      <c r="D21" s="67"/>
      <c r="E21" s="67"/>
    </row>
    <row r="22" spans="1:5" x14ac:dyDescent="0.25">
      <c r="A22" s="48"/>
      <c r="B22" s="48"/>
      <c r="C22" s="66"/>
      <c r="D22" s="67"/>
      <c r="E22" s="67"/>
    </row>
    <row r="23" spans="1:5" x14ac:dyDescent="0.25">
      <c r="A23" s="48"/>
      <c r="B23" s="48"/>
      <c r="C23" s="66"/>
      <c r="D23" s="67"/>
      <c r="E23" s="67"/>
    </row>
  </sheetData>
  <sheetProtection algorithmName="SHA-512" hashValue="bDF1vtAkkUjBmjg+ruFL2FWP3wBHiSb1K2+j2KdwP/AFKzm3eumQDM4eWNHPB9GSVcjIJ+kPnYm+2DT1rgr3Jw==" saltValue="qnE/4cJaW3LRAhPTl6+lUA==" spinCount="100000" sheet="1" objects="1" scenarios="1"/>
  <mergeCells count="4">
    <mergeCell ref="G4:H4"/>
    <mergeCell ref="A2:E3"/>
    <mergeCell ref="A6:F6"/>
    <mergeCell ref="B13:E13"/>
  </mergeCells>
  <hyperlinks>
    <hyperlink ref="B13" r:id="rId1" xr:uid="{DCB69754-4693-4527-999C-19302C33B061}"/>
  </hyperlinks>
  <pageMargins left="0.23622047244094491" right="0.23622047244094491" top="0.74803149606299213" bottom="0.74803149606299213" header="0.31496062992125984" footer="0.31496062992125984"/>
  <pageSetup paperSize="9" orientation="landscape" r:id="rId2"/>
  <headerFooter>
    <oddHeader>&amp;LPower Tools N2580 supplier declaration&amp;CBattery Directive declaration sheet</oddHeader>
    <oddFooter>&amp;LPTCD-01004-001&amp;CManagement of regulated substances in supply parts, Appendix 1&amp;RPT/PUQ
28.08.2024</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5">
    <tabColor rgb="FFC00000"/>
    <pageSetUpPr fitToPage="1"/>
  </sheetPr>
  <dimension ref="A1:L26"/>
  <sheetViews>
    <sheetView showGridLines="0" zoomScale="70" zoomScaleNormal="70" workbookViewId="0">
      <pane ySplit="5" topLeftCell="A6" activePane="bottomLeft" state="frozen"/>
      <selection pane="bottomLeft" activeCell="B13" sqref="B13:E13"/>
    </sheetView>
  </sheetViews>
  <sheetFormatPr baseColWidth="10" defaultColWidth="22.453125" defaultRowHeight="12.5" x14ac:dyDescent="0.25"/>
  <cols>
    <col min="1" max="1" width="24.453125" style="31" customWidth="1"/>
    <col min="2" max="2" width="15.54296875" style="31" customWidth="1"/>
    <col min="3" max="3" width="8.453125" style="49" customWidth="1"/>
    <col min="4" max="4" width="24.453125" style="47" customWidth="1"/>
    <col min="5" max="5" width="26.453125" style="47" customWidth="1"/>
    <col min="6" max="6" width="22.453125" style="47"/>
    <col min="7" max="7" width="17.81640625" style="47" customWidth="1"/>
    <col min="8" max="8" width="40.81640625" style="31" customWidth="1"/>
    <col min="9" max="12" width="22.453125" style="43"/>
    <col min="13" max="16384" width="22.453125" style="31"/>
  </cols>
  <sheetData>
    <row r="1" spans="1:12" ht="40" customHeight="1" x14ac:dyDescent="0.25">
      <c r="A1" s="26"/>
      <c r="B1" s="27"/>
      <c r="C1" s="28"/>
      <c r="D1" s="29"/>
      <c r="E1" s="29"/>
      <c r="F1" s="29"/>
      <c r="G1" s="29"/>
      <c r="H1" s="139"/>
    </row>
    <row r="2" spans="1:12" ht="25" customHeight="1" x14ac:dyDescent="0.25">
      <c r="A2" s="50" t="str">
        <f>TRANSLATOR!$B$157</f>
        <v>EC-Directive on Packaging 
94/62/EC and 2004/12/EC</v>
      </c>
      <c r="B2" s="51"/>
      <c r="C2" s="51"/>
      <c r="D2" s="51"/>
      <c r="E2" s="51"/>
      <c r="F2" s="32"/>
      <c r="G2" s="33"/>
      <c r="H2" s="430"/>
    </row>
    <row r="3" spans="1:12" ht="25" customHeight="1" x14ac:dyDescent="0.25">
      <c r="A3" s="52"/>
      <c r="B3" s="32"/>
      <c r="C3" s="33"/>
      <c r="D3" s="53"/>
      <c r="E3" s="54"/>
      <c r="F3" s="32"/>
      <c r="G3" s="733"/>
      <c r="H3" s="800"/>
    </row>
    <row r="4" spans="1:12" ht="20.149999999999999" customHeight="1" thickBot="1" x14ac:dyDescent="0.3">
      <c r="A4" s="55"/>
      <c r="B4" s="56"/>
      <c r="C4" s="57"/>
      <c r="D4" s="58"/>
      <c r="E4" s="59"/>
      <c r="F4" s="34"/>
      <c r="G4" s="35"/>
      <c r="H4" s="241" t="str">
        <f>Cover_Sheet!F3</f>
        <v>Version V2.8</v>
      </c>
    </row>
    <row r="5" spans="1:12" s="41" customFormat="1" ht="57" customHeight="1" thickBot="1" x14ac:dyDescent="0.3">
      <c r="A5" s="36" t="str">
        <f>TRANSLATOR!$B$40</f>
        <v>Regulated substances</v>
      </c>
      <c r="B5" s="37" t="str">
        <f>TRANSLATOR!$B$41</f>
        <v>CAS number</v>
      </c>
      <c r="C5" s="38" t="str">
        <f>TRANSLATOR!$B$42</f>
        <v>Ltd. / D</v>
      </c>
      <c r="D5" s="38" t="str">
        <f>TRANSLATOR!$B$43</f>
        <v>Limit value [mass%]</v>
      </c>
      <c r="E5" s="61" t="str">
        <f>TRANSLATOR!$B$68</f>
        <v>Concentration of substance
[ppm]</v>
      </c>
      <c r="F5" s="39" t="str">
        <f>TRANSLATOR!$B$47</f>
        <v>Entry
- included (E)
- changed (C)</v>
      </c>
      <c r="G5" s="39" t="str">
        <f>TRANSLATOR!$B$48</f>
        <v>test report enclosed (optional)</v>
      </c>
      <c r="H5" s="39" t="str">
        <f>TRANSLATOR!$B$49</f>
        <v>Method of measurement</v>
      </c>
      <c r="I5" s="40"/>
      <c r="J5" s="40"/>
      <c r="K5" s="40"/>
      <c r="L5" s="40"/>
    </row>
    <row r="6" spans="1:12" ht="35.15" customHeight="1" x14ac:dyDescent="0.25">
      <c r="A6" s="253" t="str">
        <f>TRANSLATOR!$B$153</f>
        <v>Lead</v>
      </c>
      <c r="B6" s="239" t="str">
        <f>TRANSLATOR!$B$63</f>
        <v>Material group</v>
      </c>
      <c r="C6" s="388" t="s">
        <v>110</v>
      </c>
      <c r="D6" s="801" t="str">
        <f>TRANSLATOR!$B$69</f>
        <v>cumulative 100ppm</v>
      </c>
      <c r="E6" s="15"/>
      <c r="F6" s="62" t="s">
        <v>44</v>
      </c>
      <c r="G6" s="10"/>
      <c r="H6" s="8"/>
    </row>
    <row r="7" spans="1:12" ht="35.15" customHeight="1" x14ac:dyDescent="0.25">
      <c r="A7" s="253" t="str">
        <f>TRANSLATOR!$B$154</f>
        <v>Chromium VI</v>
      </c>
      <c r="B7" s="416" t="s">
        <v>48</v>
      </c>
      <c r="C7" s="388" t="s">
        <v>110</v>
      </c>
      <c r="D7" s="802"/>
      <c r="E7" s="431"/>
      <c r="F7" s="63" t="s">
        <v>44</v>
      </c>
      <c r="G7" s="10"/>
      <c r="H7" s="9"/>
    </row>
    <row r="8" spans="1:12" ht="35.15" customHeight="1" x14ac:dyDescent="0.25">
      <c r="A8" s="253" t="str">
        <f>TRANSLATOR!$B$155</f>
        <v>Cadmium</v>
      </c>
      <c r="B8" s="416" t="s">
        <v>29</v>
      </c>
      <c r="C8" s="388" t="s">
        <v>110</v>
      </c>
      <c r="D8" s="802"/>
      <c r="E8" s="431"/>
      <c r="F8" s="432" t="s">
        <v>44</v>
      </c>
      <c r="G8" s="10"/>
      <c r="H8" s="9"/>
    </row>
    <row r="9" spans="1:12" ht="35.15" customHeight="1" thickBot="1" x14ac:dyDescent="0.3">
      <c r="A9" s="433" t="str">
        <f>TRANSLATOR!$B$156</f>
        <v>Mercury</v>
      </c>
      <c r="B9" s="417" t="s">
        <v>30</v>
      </c>
      <c r="C9" s="44" t="s">
        <v>110</v>
      </c>
      <c r="D9" s="803"/>
      <c r="E9" s="16"/>
      <c r="F9" s="46" t="s">
        <v>44</v>
      </c>
      <c r="G9" s="17"/>
      <c r="H9" s="13"/>
    </row>
    <row r="12" spans="1:12" x14ac:dyDescent="0.25">
      <c r="F12" s="65"/>
      <c r="G12" s="65"/>
      <c r="H12" s="65"/>
    </row>
    <row r="13" spans="1:12" x14ac:dyDescent="0.25">
      <c r="A13" s="48" t="s">
        <v>381</v>
      </c>
      <c r="B13" s="799" t="s">
        <v>380</v>
      </c>
      <c r="C13" s="799"/>
      <c r="D13" s="799"/>
      <c r="E13" s="799"/>
      <c r="F13" s="68"/>
      <c r="G13" s="69"/>
      <c r="H13" s="70"/>
    </row>
    <row r="14" spans="1:12" x14ac:dyDescent="0.25">
      <c r="A14" s="48" t="s">
        <v>363</v>
      </c>
      <c r="B14" s="799" t="s">
        <v>360</v>
      </c>
      <c r="C14" s="799"/>
      <c r="D14" s="799"/>
      <c r="E14" s="799"/>
      <c r="F14" s="48"/>
    </row>
    <row r="15" spans="1:12" x14ac:dyDescent="0.25">
      <c r="A15" s="48" t="s">
        <v>362</v>
      </c>
      <c r="B15" s="799" t="s">
        <v>361</v>
      </c>
      <c r="C15" s="799"/>
      <c r="D15" s="799"/>
      <c r="E15" s="799"/>
      <c r="F15" s="48"/>
    </row>
    <row r="16" spans="1:12" x14ac:dyDescent="0.25">
      <c r="A16" s="48"/>
      <c r="B16" s="48"/>
      <c r="C16" s="66"/>
      <c r="D16" s="67"/>
      <c r="E16" s="67"/>
      <c r="F16" s="67"/>
    </row>
    <row r="17" spans="1:6" x14ac:dyDescent="0.25">
      <c r="A17" s="48"/>
      <c r="B17" s="48"/>
      <c r="C17" s="66"/>
      <c r="D17" s="67"/>
      <c r="E17" s="67"/>
      <c r="F17" s="67"/>
    </row>
    <row r="18" spans="1:6" x14ac:dyDescent="0.25">
      <c r="A18" s="48"/>
      <c r="B18" s="48"/>
      <c r="C18" s="66"/>
      <c r="D18" s="67"/>
      <c r="E18" s="67"/>
      <c r="F18" s="67"/>
    </row>
    <row r="19" spans="1:6" x14ac:dyDescent="0.25">
      <c r="A19" s="48"/>
      <c r="B19" s="48"/>
      <c r="C19" s="66"/>
      <c r="D19" s="67"/>
      <c r="E19" s="67"/>
      <c r="F19" s="67"/>
    </row>
    <row r="20" spans="1:6" x14ac:dyDescent="0.25">
      <c r="A20" s="48"/>
      <c r="B20" s="48"/>
      <c r="C20" s="66"/>
      <c r="D20" s="67"/>
      <c r="E20" s="67"/>
      <c r="F20" s="67"/>
    </row>
    <row r="21" spans="1:6" x14ac:dyDescent="0.25">
      <c r="A21" s="48"/>
      <c r="B21" s="48"/>
      <c r="C21" s="66"/>
      <c r="D21" s="67"/>
      <c r="E21" s="67"/>
      <c r="F21" s="67"/>
    </row>
    <row r="22" spans="1:6" x14ac:dyDescent="0.25">
      <c r="A22" s="48"/>
      <c r="B22" s="48"/>
      <c r="C22" s="66"/>
      <c r="D22" s="67"/>
      <c r="E22" s="67"/>
      <c r="F22" s="67"/>
    </row>
    <row r="23" spans="1:6" x14ac:dyDescent="0.25">
      <c r="A23" s="48"/>
      <c r="B23" s="48"/>
      <c r="C23" s="66"/>
      <c r="D23" s="67"/>
      <c r="E23" s="67"/>
      <c r="F23" s="67"/>
    </row>
    <row r="24" spans="1:6" x14ac:dyDescent="0.25">
      <c r="A24" s="48"/>
      <c r="B24" s="48"/>
      <c r="C24" s="66"/>
      <c r="D24" s="67"/>
      <c r="E24" s="67"/>
      <c r="F24" s="67"/>
    </row>
    <row r="25" spans="1:6" x14ac:dyDescent="0.25">
      <c r="A25" s="48"/>
      <c r="B25" s="48"/>
      <c r="C25" s="66"/>
      <c r="D25" s="67"/>
      <c r="E25" s="67"/>
      <c r="F25" s="67"/>
    </row>
    <row r="26" spans="1:6" x14ac:dyDescent="0.25">
      <c r="A26" s="48"/>
      <c r="B26" s="48"/>
      <c r="C26" s="66"/>
      <c r="D26" s="67"/>
      <c r="E26" s="67"/>
      <c r="F26" s="67"/>
    </row>
  </sheetData>
  <sheetProtection algorithmName="SHA-512" hashValue="Q9cbbCc+Cy1hFHCASQnJDTbYb91RyLapbadKocxIShF+JrWopkp/vEvGB6nH9+ZD7Rn3zw3Cyn1E1nItL6PwTQ==" saltValue="ObV3oQ/VUWuaWOPzZ9EiWg==" spinCount="100000" sheet="1" objects="1" scenarios="1"/>
  <mergeCells count="5">
    <mergeCell ref="B13:E13"/>
    <mergeCell ref="B14:E14"/>
    <mergeCell ref="B15:E15"/>
    <mergeCell ref="G3:H3"/>
    <mergeCell ref="D6:D9"/>
  </mergeCells>
  <dataValidations count="1">
    <dataValidation type="decimal" allowBlank="1" showInputMessage="1" showErrorMessage="1" sqref="E11" xr:uid="{00000000-0002-0000-0A00-000002000000}">
      <formula1>0</formula1>
      <formula2>1000000</formula2>
    </dataValidation>
  </dataValidations>
  <hyperlinks>
    <hyperlink ref="B14" r:id="rId1" xr:uid="{00000000-0004-0000-0A00-000000000000}"/>
    <hyperlink ref="B15" r:id="rId2" xr:uid="{00000000-0004-0000-0A00-000001000000}"/>
    <hyperlink ref="B13" r:id="rId3" xr:uid="{00000000-0004-0000-0A00-000002000000}"/>
  </hyperlinks>
  <printOptions horizontalCentered="1"/>
  <pageMargins left="0.23622047244094491" right="0.23622047244094491" top="0.74803149606299213" bottom="0.74803149606299213" header="0.31496062992125984" footer="0.31496062992125984"/>
  <pageSetup paperSize="9" scale="80" orientation="landscape" verticalDpi="1200" r:id="rId4"/>
  <headerFooter alignWithMargins="0">
    <oddHeader>&amp;LPower Tools N2580 supplier declaration&amp;Cpackaging declaration sheet</oddHeader>
    <oddFooter>&amp;LPTCD-01004-001&amp;CManagement of regulated substances in supply parts, Appendix 1&amp;RPT/PUQ
28.08.2024</oddFooter>
  </headerFooter>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36E8-E105-4149-AB36-E54F94829ACA}">
  <sheetPr codeName="Sheet4">
    <tabColor rgb="FFC00000"/>
    <pageSetUpPr fitToPage="1"/>
  </sheetPr>
  <dimension ref="A1:J46"/>
  <sheetViews>
    <sheetView showGridLines="0" zoomScale="70" zoomScaleNormal="70" workbookViewId="0">
      <pane ySplit="5" topLeftCell="A6" activePane="bottomLeft" state="frozen"/>
      <selection pane="bottomLeft" activeCell="B6" sqref="B6:I6"/>
    </sheetView>
  </sheetViews>
  <sheetFormatPr baseColWidth="10" defaultColWidth="11.453125" defaultRowHeight="12.5" x14ac:dyDescent="0.25"/>
  <cols>
    <col min="1" max="1" width="41" style="123" customWidth="1"/>
    <col min="2" max="2" width="14.1796875" style="123" customWidth="1"/>
    <col min="3" max="3" width="10.54296875" style="123" customWidth="1"/>
    <col min="4" max="4" width="20.1796875" style="123" customWidth="1"/>
    <col min="5" max="5" width="18.1796875" style="123" customWidth="1"/>
    <col min="6" max="6" width="23.453125" style="123" customWidth="1"/>
    <col min="7" max="7" width="50.453125" style="123" customWidth="1"/>
    <col min="8" max="8" width="23.453125" style="123" customWidth="1"/>
    <col min="9" max="9" width="18.1796875" style="123" customWidth="1"/>
    <col min="10" max="16384" width="11.453125" style="123"/>
  </cols>
  <sheetData>
    <row r="1" spans="1:10" ht="40" customHeight="1" x14ac:dyDescent="0.25">
      <c r="A1" s="120"/>
      <c r="B1" s="121"/>
      <c r="C1" s="121"/>
      <c r="D1" s="121"/>
      <c r="E1" s="121"/>
      <c r="F1" s="121"/>
      <c r="G1" s="121"/>
      <c r="H1" s="121"/>
      <c r="I1" s="278"/>
    </row>
    <row r="2" spans="1:10" ht="25" customHeight="1" x14ac:dyDescent="0.45">
      <c r="A2" s="280" t="s">
        <v>1244</v>
      </c>
      <c r="B2" s="125"/>
      <c r="C2" s="126"/>
      <c r="D2" s="126"/>
      <c r="E2" s="32"/>
      <c r="F2" s="33"/>
      <c r="G2" s="33"/>
      <c r="H2" s="33"/>
      <c r="I2" s="307"/>
    </row>
    <row r="3" spans="1:10" ht="25" customHeight="1" x14ac:dyDescent="0.25">
      <c r="A3" s="128"/>
      <c r="B3" s="126"/>
      <c r="C3" s="126"/>
      <c r="D3" s="126"/>
      <c r="E3" s="32"/>
      <c r="F3" s="733"/>
      <c r="G3" s="733"/>
      <c r="H3" s="273"/>
      <c r="I3" s="308"/>
    </row>
    <row r="4" spans="1:10" ht="20.149999999999999" customHeight="1" thickBot="1" x14ac:dyDescent="0.3">
      <c r="A4" s="34"/>
      <c r="B4" s="35"/>
      <c r="C4" s="130"/>
      <c r="D4" s="130"/>
      <c r="E4" s="34"/>
      <c r="F4" s="35"/>
      <c r="G4" s="130"/>
      <c r="H4" s="808" t="str">
        <f>Cover_Sheet!F3</f>
        <v>Version V2.8</v>
      </c>
      <c r="I4" s="809"/>
    </row>
    <row r="5" spans="1:10" s="91" customFormat="1" ht="71.5" customHeight="1" thickBot="1" x14ac:dyDescent="0.3">
      <c r="A5" s="297" t="str">
        <f>TRANSLATOR!$B$40</f>
        <v>Regulated substances</v>
      </c>
      <c r="B5" s="111" t="str">
        <f>TRANSLATOR!$B$41</f>
        <v>CAS number</v>
      </c>
      <c r="C5" s="111" t="s">
        <v>214</v>
      </c>
      <c r="D5" s="111" t="str">
        <f>TRANSLATOR!$B$43</f>
        <v>Limit value [mass%]</v>
      </c>
      <c r="E5" s="111" t="str">
        <f>TRANSLATOR!$B$64</f>
        <v>Concentration of ingredient [mass%]</v>
      </c>
      <c r="F5" s="111" t="str">
        <f>TRANSLATOR!$B$45</f>
        <v>Designation of the material that contains the regulated substance</v>
      </c>
      <c r="G5" s="111" t="str">
        <f>TRANSLATOR!$B$46</f>
        <v>Examples occurrence</v>
      </c>
      <c r="H5" s="112" t="str">
        <f>TRANSLATOR!$B$39</f>
        <v>Comment</v>
      </c>
      <c r="I5" s="113" t="str">
        <f>TRANSLATOR!$B$47</f>
        <v>Entry
- included (E)
- changed (C)</v>
      </c>
      <c r="J5" s="115"/>
    </row>
    <row r="6" spans="1:10" s="91" customFormat="1" ht="21" customHeight="1" thickBot="1" x14ac:dyDescent="0.3">
      <c r="A6" s="298" t="s">
        <v>1152</v>
      </c>
      <c r="B6" s="812" t="s">
        <v>1245</v>
      </c>
      <c r="C6" s="813"/>
      <c r="D6" s="813"/>
      <c r="E6" s="813"/>
      <c r="F6" s="813"/>
      <c r="G6" s="813"/>
      <c r="H6" s="813"/>
      <c r="I6" s="814"/>
      <c r="J6" s="116"/>
    </row>
    <row r="7" spans="1:10" s="91" customFormat="1" ht="55.5" customHeight="1" x14ac:dyDescent="0.25">
      <c r="A7" s="299" t="s">
        <v>1153</v>
      </c>
      <c r="B7" s="274" t="s">
        <v>1154</v>
      </c>
      <c r="C7" s="282" t="s">
        <v>1296</v>
      </c>
      <c r="D7" s="117" t="s">
        <v>1242</v>
      </c>
      <c r="E7" s="248"/>
      <c r="F7" s="289"/>
      <c r="G7" s="275" t="str">
        <f>TRANSLATOR!B200</f>
        <v>an antioxidant in fuel additives and fuel injector cleaners as well as an additive in oil and lubricants</v>
      </c>
      <c r="H7" s="290"/>
      <c r="I7" s="291" t="s">
        <v>1232</v>
      </c>
    </row>
    <row r="8" spans="1:10" s="91" customFormat="1" ht="90.65" customHeight="1" x14ac:dyDescent="0.25">
      <c r="A8" s="299" t="s">
        <v>1156</v>
      </c>
      <c r="B8" s="274" t="s">
        <v>1157</v>
      </c>
      <c r="C8" s="282" t="s">
        <v>1296</v>
      </c>
      <c r="D8" s="279" t="str">
        <f>TRANSLATOR!B206</f>
        <v>below detectable limit</v>
      </c>
      <c r="E8" s="248"/>
      <c r="F8" s="256"/>
      <c r="G8" s="275" t="str">
        <f>TRANSLATOR!B201</f>
        <v>Used as an additive flame retardant in plastic enclosures for televisions, computers, audio and video equipment, textiles and upholstered articles, wire and cables for communication and electronic equipment, and other applications.</v>
      </c>
      <c r="H8" s="276"/>
      <c r="I8" s="277" t="s">
        <v>1232</v>
      </c>
    </row>
    <row r="9" spans="1:10" s="91" customFormat="1" ht="89.15" customHeight="1" x14ac:dyDescent="0.25">
      <c r="A9" s="299" t="s">
        <v>1158</v>
      </c>
      <c r="B9" s="274" t="s">
        <v>1159</v>
      </c>
      <c r="C9" s="282" t="s">
        <v>1296</v>
      </c>
      <c r="D9" s="279" t="str">
        <f>TRANSLATOR!B206</f>
        <v>below detectable limit</v>
      </c>
      <c r="E9" s="248"/>
      <c r="F9" s="256"/>
      <c r="G9" s="275" t="str">
        <f>TRANSLATOR!B202</f>
        <v>Used as a plasticizer, a flame retardant, an anti-wear additive, or an anti-compressibility additive in hydraulic fluid, lubricating oils, lubricants and greases, various industrial coatings, adhesives, sealants, and plastic articles.</v>
      </c>
      <c r="H9" s="276" t="str">
        <f>TRANSLATOR!B207</f>
        <v>only for new material (not recycled material)</v>
      </c>
      <c r="I9" s="277" t="s">
        <v>1232</v>
      </c>
    </row>
    <row r="10" spans="1:10" s="91" customFormat="1" ht="20.149999999999999" customHeight="1" x14ac:dyDescent="0.25">
      <c r="A10" s="299" t="s">
        <v>1160</v>
      </c>
      <c r="B10" s="274" t="s">
        <v>1161</v>
      </c>
      <c r="C10" s="282" t="s">
        <v>1296</v>
      </c>
      <c r="D10" s="117" t="s">
        <v>1243</v>
      </c>
      <c r="E10" s="248"/>
      <c r="F10" s="256"/>
      <c r="G10" s="275" t="str">
        <f>TRANSLATOR!B203</f>
        <v>a substance with applications in the rubber industry</v>
      </c>
      <c r="H10" s="276"/>
      <c r="I10" s="277" t="s">
        <v>1232</v>
      </c>
    </row>
    <row r="11" spans="1:10" s="91" customFormat="1" ht="54.65" customHeight="1" x14ac:dyDescent="0.25">
      <c r="A11" s="299" t="s">
        <v>1162</v>
      </c>
      <c r="B11" s="283" t="s">
        <v>1163</v>
      </c>
      <c r="C11" s="282" t="s">
        <v>1296</v>
      </c>
      <c r="D11" s="284" t="str">
        <f>TRANSLATOR!B206</f>
        <v>below detectable limit</v>
      </c>
      <c r="E11" s="249"/>
      <c r="F11" s="285"/>
      <c r="G11" s="286" t="str">
        <f>TRANSLATOR!B204</f>
        <v>a solvent in rubber manufacturing and in hydraulic, heat transfer or transformer fluid</v>
      </c>
      <c r="H11" s="287"/>
      <c r="I11" s="288" t="s">
        <v>1232</v>
      </c>
    </row>
    <row r="12" spans="1:10" ht="20.5" customHeight="1" x14ac:dyDescent="0.25">
      <c r="A12" s="804" t="s">
        <v>1168</v>
      </c>
      <c r="B12" s="815" t="s">
        <v>1246</v>
      </c>
      <c r="C12" s="816"/>
      <c r="D12" s="816"/>
      <c r="E12" s="816"/>
      <c r="F12" s="816"/>
      <c r="G12" s="816"/>
      <c r="H12" s="816"/>
      <c r="I12" s="816"/>
    </row>
    <row r="13" spans="1:10" ht="19" customHeight="1" x14ac:dyDescent="0.25">
      <c r="A13" s="805"/>
      <c r="B13" s="806" t="str">
        <f>TRANSLATOR!$B$209</f>
        <v>The use of declarable substances shall be avoided.</v>
      </c>
      <c r="C13" s="807"/>
      <c r="D13" s="807"/>
      <c r="E13" s="807"/>
      <c r="F13" s="807"/>
      <c r="G13" s="807"/>
      <c r="H13" s="807"/>
      <c r="I13" s="807"/>
    </row>
    <row r="14" spans="1:10" ht="14" x14ac:dyDescent="0.25">
      <c r="A14" s="299" t="s">
        <v>1162</v>
      </c>
      <c r="B14" s="274" t="s">
        <v>1163</v>
      </c>
      <c r="C14" s="281" t="s">
        <v>27</v>
      </c>
      <c r="D14" s="117" t="str">
        <f>TRANSLATOR!B206</f>
        <v>below detectable limit</v>
      </c>
      <c r="E14" s="248"/>
      <c r="F14" s="289"/>
      <c r="G14" s="810" t="str">
        <f>TRANSLATOR!B208</f>
        <v>Residual after fluoropolymer processing and coatings for hydrophobic membranes, silicone touch pads, touch screens, electronics, or fabric.</v>
      </c>
      <c r="H14" s="290"/>
      <c r="I14" s="291" t="s">
        <v>1232</v>
      </c>
    </row>
    <row r="15" spans="1:10" ht="42" x14ac:dyDescent="0.25">
      <c r="A15" s="299" t="s">
        <v>1169</v>
      </c>
      <c r="B15" s="274" t="s">
        <v>1170</v>
      </c>
      <c r="C15" s="281" t="s">
        <v>27</v>
      </c>
      <c r="D15" s="117" t="str">
        <f>TRANSLATOR!$B$206</f>
        <v>below detectable limit</v>
      </c>
      <c r="E15" s="248"/>
      <c r="F15" s="256"/>
      <c r="G15" s="810"/>
      <c r="H15" s="276"/>
      <c r="I15" s="277" t="s">
        <v>1232</v>
      </c>
    </row>
    <row r="16" spans="1:10" ht="28" x14ac:dyDescent="0.25">
      <c r="A16" s="299" t="s">
        <v>1171</v>
      </c>
      <c r="B16" s="274" t="s">
        <v>45</v>
      </c>
      <c r="C16" s="281" t="s">
        <v>27</v>
      </c>
      <c r="D16" s="117" t="str">
        <f>TRANSLATOR!$B$206</f>
        <v>below detectable limit</v>
      </c>
      <c r="E16" s="248"/>
      <c r="F16" s="256"/>
      <c r="G16" s="810"/>
      <c r="H16" s="276"/>
      <c r="I16" s="277" t="s">
        <v>1232</v>
      </c>
    </row>
    <row r="17" spans="1:9" ht="28" x14ac:dyDescent="0.25">
      <c r="A17" s="299" t="s">
        <v>1172</v>
      </c>
      <c r="B17" s="274" t="s">
        <v>1173</v>
      </c>
      <c r="C17" s="281" t="s">
        <v>27</v>
      </c>
      <c r="D17" s="117" t="str">
        <f>TRANSLATOR!$B$206</f>
        <v>below detectable limit</v>
      </c>
      <c r="E17" s="248"/>
      <c r="F17" s="256"/>
      <c r="G17" s="810"/>
      <c r="H17" s="276"/>
      <c r="I17" s="277" t="s">
        <v>1232</v>
      </c>
    </row>
    <row r="18" spans="1:9" ht="28" x14ac:dyDescent="0.25">
      <c r="A18" s="299" t="s">
        <v>1174</v>
      </c>
      <c r="B18" s="274" t="s">
        <v>1175</v>
      </c>
      <c r="C18" s="281" t="s">
        <v>27</v>
      </c>
      <c r="D18" s="117" t="str">
        <f>TRANSLATOR!$B$206</f>
        <v>below detectable limit</v>
      </c>
      <c r="E18" s="248"/>
      <c r="F18" s="256"/>
      <c r="G18" s="810"/>
      <c r="H18" s="276"/>
      <c r="I18" s="277" t="s">
        <v>1232</v>
      </c>
    </row>
    <row r="19" spans="1:9" ht="28" x14ac:dyDescent="0.25">
      <c r="A19" s="299" t="s">
        <v>1176</v>
      </c>
      <c r="B19" s="274" t="s">
        <v>1177</v>
      </c>
      <c r="C19" s="281" t="s">
        <v>27</v>
      </c>
      <c r="D19" s="117" t="str">
        <f>TRANSLATOR!$B$206</f>
        <v>below detectable limit</v>
      </c>
      <c r="E19" s="248"/>
      <c r="F19" s="256"/>
      <c r="G19" s="810"/>
      <c r="H19" s="276"/>
      <c r="I19" s="277" t="s">
        <v>1232</v>
      </c>
    </row>
    <row r="20" spans="1:9" ht="42" x14ac:dyDescent="0.25">
      <c r="A20" s="299" t="s">
        <v>1178</v>
      </c>
      <c r="B20" s="274" t="s">
        <v>1179</v>
      </c>
      <c r="C20" s="281" t="s">
        <v>27</v>
      </c>
      <c r="D20" s="117" t="str">
        <f>TRANSLATOR!$B$206</f>
        <v>below detectable limit</v>
      </c>
      <c r="E20" s="248"/>
      <c r="F20" s="256"/>
      <c r="G20" s="810"/>
      <c r="H20" s="276"/>
      <c r="I20" s="277" t="s">
        <v>1232</v>
      </c>
    </row>
    <row r="21" spans="1:9" ht="28" x14ac:dyDescent="0.25">
      <c r="A21" s="299" t="s">
        <v>1180</v>
      </c>
      <c r="B21" s="274" t="s">
        <v>1181</v>
      </c>
      <c r="C21" s="281" t="s">
        <v>27</v>
      </c>
      <c r="D21" s="117" t="str">
        <f>TRANSLATOR!$B$206</f>
        <v>below detectable limit</v>
      </c>
      <c r="E21" s="248"/>
      <c r="F21" s="256"/>
      <c r="G21" s="810"/>
      <c r="H21" s="276"/>
      <c r="I21" s="277" t="s">
        <v>1232</v>
      </c>
    </row>
    <row r="22" spans="1:9" ht="42" x14ac:dyDescent="0.25">
      <c r="A22" s="299" t="s">
        <v>1182</v>
      </c>
      <c r="B22" s="274" t="s">
        <v>1183</v>
      </c>
      <c r="C22" s="281" t="s">
        <v>27</v>
      </c>
      <c r="D22" s="117" t="str">
        <f>TRANSLATOR!$B$206</f>
        <v>below detectable limit</v>
      </c>
      <c r="E22" s="248"/>
      <c r="F22" s="256"/>
      <c r="G22" s="810"/>
      <c r="H22" s="276"/>
      <c r="I22" s="277" t="s">
        <v>1232</v>
      </c>
    </row>
    <row r="23" spans="1:9" ht="42" x14ac:dyDescent="0.25">
      <c r="A23" s="299" t="s">
        <v>1184</v>
      </c>
      <c r="B23" s="274" t="s">
        <v>1185</v>
      </c>
      <c r="C23" s="281" t="s">
        <v>27</v>
      </c>
      <c r="D23" s="117" t="str">
        <f>TRANSLATOR!$B$206</f>
        <v>below detectable limit</v>
      </c>
      <c r="E23" s="248"/>
      <c r="F23" s="256"/>
      <c r="G23" s="810"/>
      <c r="H23" s="276"/>
      <c r="I23" s="277" t="s">
        <v>1232</v>
      </c>
    </row>
    <row r="24" spans="1:9" ht="35.5" customHeight="1" x14ac:dyDescent="0.25">
      <c r="A24" s="299" t="s">
        <v>1186</v>
      </c>
      <c r="B24" s="274" t="s">
        <v>1187</v>
      </c>
      <c r="C24" s="281" t="s">
        <v>27</v>
      </c>
      <c r="D24" s="117" t="str">
        <f>TRANSLATOR!$B$206</f>
        <v>below detectable limit</v>
      </c>
      <c r="E24" s="248"/>
      <c r="F24" s="256"/>
      <c r="G24" s="810"/>
      <c r="H24" s="276"/>
      <c r="I24" s="277" t="s">
        <v>1232</v>
      </c>
    </row>
    <row r="25" spans="1:9" ht="42" x14ac:dyDescent="0.25">
      <c r="A25" s="299" t="s">
        <v>1188</v>
      </c>
      <c r="B25" s="274" t="s">
        <v>1189</v>
      </c>
      <c r="C25" s="281" t="s">
        <v>27</v>
      </c>
      <c r="D25" s="117" t="str">
        <f>TRANSLATOR!$B$206</f>
        <v>below detectable limit</v>
      </c>
      <c r="E25" s="248"/>
      <c r="F25" s="256"/>
      <c r="G25" s="810"/>
      <c r="H25" s="276"/>
      <c r="I25" s="277" t="s">
        <v>1232</v>
      </c>
    </row>
    <row r="26" spans="1:9" ht="52" customHeight="1" x14ac:dyDescent="0.25">
      <c r="A26" s="299" t="s">
        <v>1190</v>
      </c>
      <c r="B26" s="274" t="s">
        <v>1191</v>
      </c>
      <c r="C26" s="281" t="s">
        <v>27</v>
      </c>
      <c r="D26" s="117" t="str">
        <f>TRANSLATOR!$B$206</f>
        <v>below detectable limit</v>
      </c>
      <c r="E26" s="248"/>
      <c r="F26" s="256"/>
      <c r="G26" s="810"/>
      <c r="H26" s="276"/>
      <c r="I26" s="277" t="s">
        <v>1232</v>
      </c>
    </row>
    <row r="27" spans="1:9" ht="53.15" customHeight="1" x14ac:dyDescent="0.25">
      <c r="A27" s="299" t="s">
        <v>1192</v>
      </c>
      <c r="B27" s="274" t="s">
        <v>1193</v>
      </c>
      <c r="C27" s="281" t="s">
        <v>27</v>
      </c>
      <c r="D27" s="117" t="str">
        <f>TRANSLATOR!$B$206</f>
        <v>below detectable limit</v>
      </c>
      <c r="E27" s="248"/>
      <c r="F27" s="256"/>
      <c r="G27" s="810"/>
      <c r="H27" s="276"/>
      <c r="I27" s="277" t="s">
        <v>1232</v>
      </c>
    </row>
    <row r="28" spans="1:9" ht="50.15" customHeight="1" x14ac:dyDescent="0.25">
      <c r="A28" s="299" t="s">
        <v>1194</v>
      </c>
      <c r="B28" s="274" t="s">
        <v>1195</v>
      </c>
      <c r="C28" s="281" t="s">
        <v>27</v>
      </c>
      <c r="D28" s="117" t="str">
        <f>TRANSLATOR!$B$206</f>
        <v>below detectable limit</v>
      </c>
      <c r="E28" s="248"/>
      <c r="F28" s="256"/>
      <c r="G28" s="810"/>
      <c r="H28" s="276"/>
      <c r="I28" s="277" t="s">
        <v>1232</v>
      </c>
    </row>
    <row r="29" spans="1:9" ht="53.15" customHeight="1" x14ac:dyDescent="0.25">
      <c r="A29" s="299" t="s">
        <v>1196</v>
      </c>
      <c r="B29" s="274" t="s">
        <v>1197</v>
      </c>
      <c r="C29" s="281" t="s">
        <v>27</v>
      </c>
      <c r="D29" s="117" t="str">
        <f>TRANSLATOR!$B$206</f>
        <v>below detectable limit</v>
      </c>
      <c r="E29" s="248"/>
      <c r="F29" s="256"/>
      <c r="G29" s="810"/>
      <c r="H29" s="276"/>
      <c r="I29" s="277" t="s">
        <v>1232</v>
      </c>
    </row>
    <row r="30" spans="1:9" ht="42" x14ac:dyDescent="0.25">
      <c r="A30" s="299" t="s">
        <v>1198</v>
      </c>
      <c r="B30" s="274" t="s">
        <v>1199</v>
      </c>
      <c r="C30" s="281" t="s">
        <v>27</v>
      </c>
      <c r="D30" s="117" t="str">
        <f>TRANSLATOR!$B$206</f>
        <v>below detectable limit</v>
      </c>
      <c r="E30" s="248"/>
      <c r="F30" s="256"/>
      <c r="G30" s="810"/>
      <c r="H30" s="276"/>
      <c r="I30" s="277" t="s">
        <v>1232</v>
      </c>
    </row>
    <row r="31" spans="1:9" ht="56" x14ac:dyDescent="0.25">
      <c r="A31" s="299" t="s">
        <v>1200</v>
      </c>
      <c r="B31" s="274" t="s">
        <v>1201</v>
      </c>
      <c r="C31" s="281" t="s">
        <v>27</v>
      </c>
      <c r="D31" s="117" t="str">
        <f>TRANSLATOR!$B$206</f>
        <v>below detectable limit</v>
      </c>
      <c r="E31" s="248"/>
      <c r="F31" s="256"/>
      <c r="G31" s="810"/>
      <c r="H31" s="276"/>
      <c r="I31" s="277" t="s">
        <v>1232</v>
      </c>
    </row>
    <row r="32" spans="1:9" ht="56" x14ac:dyDescent="0.25">
      <c r="A32" s="299" t="s">
        <v>1202</v>
      </c>
      <c r="B32" s="274" t="s">
        <v>1203</v>
      </c>
      <c r="C32" s="281" t="s">
        <v>27</v>
      </c>
      <c r="D32" s="117" t="str">
        <f>TRANSLATOR!$B$206</f>
        <v>below detectable limit</v>
      </c>
      <c r="E32" s="248"/>
      <c r="F32" s="256"/>
      <c r="G32" s="810"/>
      <c r="H32" s="276"/>
      <c r="I32" s="277" t="s">
        <v>1232</v>
      </c>
    </row>
    <row r="33" spans="1:9" ht="72" customHeight="1" x14ac:dyDescent="0.25">
      <c r="A33" s="299" t="s">
        <v>1204</v>
      </c>
      <c r="B33" s="274" t="s">
        <v>1205</v>
      </c>
      <c r="C33" s="281" t="s">
        <v>27</v>
      </c>
      <c r="D33" s="117" t="str">
        <f>TRANSLATOR!$B$206</f>
        <v>below detectable limit</v>
      </c>
      <c r="E33" s="248"/>
      <c r="F33" s="256"/>
      <c r="G33" s="810"/>
      <c r="H33" s="276"/>
      <c r="I33" s="277" t="s">
        <v>1232</v>
      </c>
    </row>
    <row r="34" spans="1:9" ht="58.5" customHeight="1" x14ac:dyDescent="0.25">
      <c r="A34" s="299" t="s">
        <v>1206</v>
      </c>
      <c r="B34" s="274" t="s">
        <v>1207</v>
      </c>
      <c r="C34" s="281" t="s">
        <v>27</v>
      </c>
      <c r="D34" s="117" t="str">
        <f>TRANSLATOR!$B$206</f>
        <v>below detectable limit</v>
      </c>
      <c r="E34" s="248"/>
      <c r="F34" s="256"/>
      <c r="G34" s="810"/>
      <c r="H34" s="276"/>
      <c r="I34" s="277" t="s">
        <v>1232</v>
      </c>
    </row>
    <row r="35" spans="1:9" ht="56" x14ac:dyDescent="0.25">
      <c r="A35" s="299" t="s">
        <v>1208</v>
      </c>
      <c r="B35" s="274" t="s">
        <v>1209</v>
      </c>
      <c r="C35" s="281" t="s">
        <v>27</v>
      </c>
      <c r="D35" s="117" t="str">
        <f>TRANSLATOR!$B$206</f>
        <v>below detectable limit</v>
      </c>
      <c r="E35" s="248"/>
      <c r="F35" s="256"/>
      <c r="G35" s="810"/>
      <c r="H35" s="276"/>
      <c r="I35" s="277" t="s">
        <v>1232</v>
      </c>
    </row>
    <row r="36" spans="1:9" ht="42" x14ac:dyDescent="0.25">
      <c r="A36" s="299" t="s">
        <v>1210</v>
      </c>
      <c r="B36" s="274" t="s">
        <v>1211</v>
      </c>
      <c r="C36" s="281" t="s">
        <v>27</v>
      </c>
      <c r="D36" s="117" t="str">
        <f>TRANSLATOR!$B$206</f>
        <v>below detectable limit</v>
      </c>
      <c r="E36" s="248"/>
      <c r="F36" s="256"/>
      <c r="G36" s="810"/>
      <c r="H36" s="276"/>
      <c r="I36" s="277" t="s">
        <v>1232</v>
      </c>
    </row>
    <row r="37" spans="1:9" ht="42" x14ac:dyDescent="0.25">
      <c r="A37" s="299" t="s">
        <v>1212</v>
      </c>
      <c r="B37" s="274" t="s">
        <v>1213</v>
      </c>
      <c r="C37" s="281" t="s">
        <v>27</v>
      </c>
      <c r="D37" s="117" t="str">
        <f>TRANSLATOR!$B$206</f>
        <v>below detectable limit</v>
      </c>
      <c r="E37" s="248"/>
      <c r="F37" s="256"/>
      <c r="G37" s="810"/>
      <c r="H37" s="276"/>
      <c r="I37" s="277" t="s">
        <v>1232</v>
      </c>
    </row>
    <row r="38" spans="1:9" ht="56" x14ac:dyDescent="0.25">
      <c r="A38" s="299" t="s">
        <v>1214</v>
      </c>
      <c r="B38" s="274" t="s">
        <v>1215</v>
      </c>
      <c r="C38" s="281" t="s">
        <v>27</v>
      </c>
      <c r="D38" s="117" t="str">
        <f>TRANSLATOR!$B$206</f>
        <v>below detectable limit</v>
      </c>
      <c r="E38" s="248"/>
      <c r="F38" s="256"/>
      <c r="G38" s="810"/>
      <c r="H38" s="276"/>
      <c r="I38" s="277" t="s">
        <v>1232</v>
      </c>
    </row>
    <row r="39" spans="1:9" ht="56" x14ac:dyDescent="0.25">
      <c r="A39" s="299" t="s">
        <v>1216</v>
      </c>
      <c r="B39" s="274" t="s">
        <v>1217</v>
      </c>
      <c r="C39" s="281" t="s">
        <v>27</v>
      </c>
      <c r="D39" s="117" t="str">
        <f>TRANSLATOR!$B$206</f>
        <v>below detectable limit</v>
      </c>
      <c r="E39" s="248"/>
      <c r="F39" s="256"/>
      <c r="G39" s="810"/>
      <c r="H39" s="276"/>
      <c r="I39" s="277" t="s">
        <v>1232</v>
      </c>
    </row>
    <row r="40" spans="1:9" ht="42" x14ac:dyDescent="0.25">
      <c r="A40" s="299" t="s">
        <v>1218</v>
      </c>
      <c r="B40" s="274" t="s">
        <v>1219</v>
      </c>
      <c r="C40" s="281" t="s">
        <v>27</v>
      </c>
      <c r="D40" s="117" t="str">
        <f>TRANSLATOR!$B$206</f>
        <v>below detectable limit</v>
      </c>
      <c r="E40" s="248"/>
      <c r="F40" s="256"/>
      <c r="G40" s="810"/>
      <c r="H40" s="276"/>
      <c r="I40" s="277" t="s">
        <v>1232</v>
      </c>
    </row>
    <row r="41" spans="1:9" ht="14" x14ac:dyDescent="0.25">
      <c r="A41" s="299" t="s">
        <v>1220</v>
      </c>
      <c r="B41" s="274" t="s">
        <v>1221</v>
      </c>
      <c r="C41" s="281" t="s">
        <v>27</v>
      </c>
      <c r="D41" s="117" t="str">
        <f>TRANSLATOR!$B$206</f>
        <v>below detectable limit</v>
      </c>
      <c r="E41" s="248"/>
      <c r="F41" s="256"/>
      <c r="G41" s="810"/>
      <c r="H41" s="276"/>
      <c r="I41" s="277" t="s">
        <v>1232</v>
      </c>
    </row>
    <row r="42" spans="1:9" ht="28" x14ac:dyDescent="0.25">
      <c r="A42" s="299" t="s">
        <v>1222</v>
      </c>
      <c r="B42" s="274" t="s">
        <v>1223</v>
      </c>
      <c r="C42" s="281" t="s">
        <v>27</v>
      </c>
      <c r="D42" s="117" t="str">
        <f>TRANSLATOR!$B$206</f>
        <v>below detectable limit</v>
      </c>
      <c r="E42" s="248"/>
      <c r="F42" s="256"/>
      <c r="G42" s="810"/>
      <c r="H42" s="276"/>
      <c r="I42" s="277" t="s">
        <v>1232</v>
      </c>
    </row>
    <row r="43" spans="1:9" ht="42" x14ac:dyDescent="0.25">
      <c r="A43" s="299" t="s">
        <v>1224</v>
      </c>
      <c r="B43" s="274" t="s">
        <v>1225</v>
      </c>
      <c r="C43" s="281" t="s">
        <v>27</v>
      </c>
      <c r="D43" s="117" t="str">
        <f>TRANSLATOR!$B$206</f>
        <v>below detectable limit</v>
      </c>
      <c r="E43" s="248"/>
      <c r="F43" s="256"/>
      <c r="G43" s="810"/>
      <c r="H43" s="276"/>
      <c r="I43" s="277" t="s">
        <v>1232</v>
      </c>
    </row>
    <row r="44" spans="1:9" ht="56" x14ac:dyDescent="0.25">
      <c r="A44" s="299" t="s">
        <v>1226</v>
      </c>
      <c r="B44" s="274" t="s">
        <v>1227</v>
      </c>
      <c r="C44" s="281" t="s">
        <v>27</v>
      </c>
      <c r="D44" s="117" t="str">
        <f>TRANSLATOR!$B$206</f>
        <v>below detectable limit</v>
      </c>
      <c r="E44" s="248"/>
      <c r="F44" s="256"/>
      <c r="G44" s="810"/>
      <c r="H44" s="276"/>
      <c r="I44" s="277" t="s">
        <v>1232</v>
      </c>
    </row>
    <row r="45" spans="1:9" ht="51.65" customHeight="1" x14ac:dyDescent="0.25">
      <c r="A45" s="299" t="s">
        <v>1228</v>
      </c>
      <c r="B45" s="274" t="s">
        <v>1229</v>
      </c>
      <c r="C45" s="281" t="s">
        <v>27</v>
      </c>
      <c r="D45" s="117" t="str">
        <f>TRANSLATOR!$B$206</f>
        <v>below detectable limit</v>
      </c>
      <c r="E45" s="248"/>
      <c r="F45" s="256"/>
      <c r="G45" s="810"/>
      <c r="H45" s="276"/>
      <c r="I45" s="277" t="s">
        <v>1232</v>
      </c>
    </row>
    <row r="46" spans="1:9" ht="60" customHeight="1" x14ac:dyDescent="0.25">
      <c r="A46" s="299" t="s">
        <v>1230</v>
      </c>
      <c r="B46" s="274" t="s">
        <v>1231</v>
      </c>
      <c r="C46" s="281" t="s">
        <v>27</v>
      </c>
      <c r="D46" s="117" t="str">
        <f>TRANSLATOR!$B$206</f>
        <v>below detectable limit</v>
      </c>
      <c r="E46" s="248"/>
      <c r="F46" s="256"/>
      <c r="G46" s="811"/>
      <c r="H46" s="276"/>
      <c r="I46" s="277" t="s">
        <v>1232</v>
      </c>
    </row>
  </sheetData>
  <sheetProtection algorithmName="SHA-512" hashValue="29XvcjqxEiowTM0U8nq6D9Vsa0JvxpELWnj6c4FWKlfewB1bIy6BytjBaqc22oU6Kj3gr1E36rMRl0+DiuqoWw==" saltValue="uW84RNZdHiCBSWWEeydFAA==" spinCount="100000" sheet="1" objects="1" scenarios="1"/>
  <mergeCells count="7">
    <mergeCell ref="A12:A13"/>
    <mergeCell ref="B13:I13"/>
    <mergeCell ref="H4:I4"/>
    <mergeCell ref="F3:G3"/>
    <mergeCell ref="G14:G46"/>
    <mergeCell ref="B6:I6"/>
    <mergeCell ref="B12:I12"/>
  </mergeCells>
  <phoneticPr fontId="83" type="noConversion"/>
  <hyperlinks>
    <hyperlink ref="B6" r:id="rId1" xr:uid="{5A110D5D-44B2-4872-9959-5D726DF8B1E6}"/>
    <hyperlink ref="B12" r:id="rId2" xr:uid="{1D073364-0A8F-4EF4-9BFC-75DF034D0B16}"/>
  </hyperlinks>
  <pageMargins left="0.23622047244094491" right="0.23622047244094491" top="0.74803149606299213" bottom="0.15748031496062992" header="0.31496062992125984" footer="0.31496062992125984"/>
  <pageSetup paperSize="9" scale="37" orientation="portrait" r:id="rId3"/>
  <headerFooter>
    <oddHeader>&amp;LPower Tools N2580 supplier declaration&amp;CCalifornia Proposition 65 declaration sheet</oddHeader>
    <oddFooter>&amp;LPTCD-01004-001&amp;CManagement of regulated substances in supply parts, Appendix 1&amp;RPT/PUQ
28.08.2024</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6E36E-DA12-4118-B99F-981034840C7D}">
  <sheetPr codeName="Sheet5">
    <tabColor rgb="FFC00000"/>
    <pageSetUpPr fitToPage="1"/>
  </sheetPr>
  <dimension ref="A1:K29"/>
  <sheetViews>
    <sheetView zoomScale="70" zoomScaleNormal="70" workbookViewId="0">
      <pane ySplit="5" topLeftCell="A6" activePane="bottomLeft" state="frozen"/>
      <selection pane="bottomLeft"/>
    </sheetView>
  </sheetViews>
  <sheetFormatPr baseColWidth="10" defaultColWidth="22.453125" defaultRowHeight="14" x14ac:dyDescent="0.25"/>
  <cols>
    <col min="1" max="1" width="23.453125" style="79" customWidth="1"/>
    <col min="2" max="2" width="15.453125" style="79" customWidth="1"/>
    <col min="3" max="3" width="6.81640625" style="86" customWidth="1"/>
    <col min="4" max="4" width="16.453125" style="87" customWidth="1"/>
    <col min="5" max="5" width="20.81640625" style="87" customWidth="1"/>
    <col min="6" max="6" width="28.54296875" style="79" customWidth="1"/>
    <col min="7" max="7" width="22" style="79" customWidth="1"/>
    <col min="8" max="8" width="3.54296875" style="79" customWidth="1"/>
    <col min="9" max="9" width="18.1796875" style="87" customWidth="1"/>
    <col min="10" max="11" width="15.453125" style="79" customWidth="1"/>
    <col min="12" max="16384" width="22.453125" style="79"/>
  </cols>
  <sheetData>
    <row r="1" spans="1:11" ht="40" customHeight="1" x14ac:dyDescent="0.25">
      <c r="A1" s="100"/>
      <c r="B1" s="101"/>
      <c r="C1" s="101"/>
      <c r="D1" s="101"/>
      <c r="E1" s="101"/>
      <c r="F1" s="101"/>
      <c r="G1" s="101"/>
      <c r="H1" s="101"/>
      <c r="I1" s="102"/>
    </row>
    <row r="2" spans="1:11" ht="25" customHeight="1" x14ac:dyDescent="0.25">
      <c r="A2" s="103" t="str">
        <f>TRANSLATOR!B221</f>
        <v>Mineral oils: French Law No. 2020-105</v>
      </c>
      <c r="B2" s="104"/>
      <c r="C2" s="104"/>
      <c r="D2" s="104"/>
      <c r="E2" s="104"/>
      <c r="F2" s="104"/>
      <c r="G2" s="32"/>
      <c r="H2" s="33"/>
      <c r="I2" s="383"/>
    </row>
    <row r="3" spans="1:11" ht="25" customHeight="1" x14ac:dyDescent="0.25">
      <c r="A3" s="103"/>
      <c r="B3" s="104"/>
      <c r="C3" s="104"/>
      <c r="D3" s="104"/>
      <c r="E3" s="104"/>
      <c r="F3" s="104"/>
      <c r="G3" s="32"/>
      <c r="H3" s="733"/>
      <c r="I3" s="800"/>
      <c r="K3" s="106"/>
    </row>
    <row r="4" spans="1:11" s="82" customFormat="1" ht="20.149999999999999" customHeight="1" thickBot="1" x14ac:dyDescent="0.3">
      <c r="A4" s="107"/>
      <c r="B4" s="108"/>
      <c r="C4" s="109"/>
      <c r="D4" s="110"/>
      <c r="E4" s="110"/>
      <c r="F4" s="34"/>
      <c r="G4" s="35"/>
      <c r="H4" s="35"/>
      <c r="I4" s="241" t="str">
        <f>Cover_Sheet!F3</f>
        <v>Version V2.8</v>
      </c>
    </row>
    <row r="5" spans="1:11" s="91" customFormat="1" ht="42.65" customHeight="1" x14ac:dyDescent="0.25">
      <c r="A5" s="384" t="str">
        <f>TRANSLATOR!B40</f>
        <v>Regulated substances</v>
      </c>
      <c r="B5" s="111" t="str">
        <f>TRANSLATOR!$B$41</f>
        <v>CAS number</v>
      </c>
      <c r="C5" s="111" t="s">
        <v>214</v>
      </c>
      <c r="D5" s="111" t="str">
        <f>TRANSLATOR!$B$75</f>
        <v>Limit value [mass%]</v>
      </c>
      <c r="E5" s="111" t="str">
        <f>TRANSLATOR!B44</f>
        <v xml:space="preserve">Concentration of ingredient </v>
      </c>
      <c r="F5" s="111" t="str">
        <f>TRANSLATOR!B45</f>
        <v>Designation of the material that contains the regulated substance</v>
      </c>
      <c r="G5" s="825" t="str">
        <f>TRANSLATOR!B46</f>
        <v>Examples occurrence</v>
      </c>
      <c r="H5" s="826"/>
      <c r="I5" s="404" t="str">
        <f>TRANSLATOR!B47</f>
        <v>Entry
- included (E)
- changed (C)</v>
      </c>
      <c r="J5" s="82"/>
    </row>
    <row r="6" spans="1:11" ht="14.15" customHeight="1" x14ac:dyDescent="0.25">
      <c r="A6" s="564"/>
      <c r="B6" s="111"/>
      <c r="C6" s="111"/>
      <c r="D6" s="111"/>
      <c r="E6" s="111"/>
      <c r="F6" s="111"/>
      <c r="G6" s="565"/>
      <c r="H6" s="566"/>
      <c r="I6" s="567"/>
    </row>
    <row r="7" spans="1:11" ht="15" x14ac:dyDescent="0.25">
      <c r="A7" s="827" t="str">
        <f>TRANSLATOR!B285</f>
        <v>Requirement as of 01.01.2023</v>
      </c>
      <c r="B7" s="828"/>
      <c r="C7" s="568"/>
      <c r="D7" s="568"/>
      <c r="E7" s="568"/>
      <c r="F7" s="562"/>
      <c r="G7" s="569"/>
      <c r="H7" s="570"/>
      <c r="I7" s="571"/>
    </row>
    <row r="8" spans="1:11" ht="50.15" customHeight="1" x14ac:dyDescent="0.25">
      <c r="A8" s="572" t="str">
        <f>TRANSLATOR!B216</f>
        <v>MOAH with 1-7 aromatic rings in printing ink</v>
      </c>
      <c r="B8" s="572" t="s">
        <v>1823</v>
      </c>
      <c r="C8" s="385" t="s">
        <v>109</v>
      </c>
      <c r="D8" s="386" t="s">
        <v>1824</v>
      </c>
      <c r="E8" s="387"/>
      <c r="F8" s="256"/>
      <c r="G8" s="811" t="str">
        <f>TRANSLATOR!B219</f>
        <v>mineral oil based printing ink on: 
packaging material, manuals, catalogues, advertising materials, etc.</v>
      </c>
      <c r="H8" s="811"/>
      <c r="I8" s="386" t="s">
        <v>1373</v>
      </c>
    </row>
    <row r="9" spans="1:11" ht="15" x14ac:dyDescent="0.25">
      <c r="A9" s="830" t="str">
        <f>TRANSLATOR!B286</f>
        <v>Requirement as of 01.01.2025</v>
      </c>
      <c r="B9" s="831"/>
      <c r="C9" s="573"/>
      <c r="D9" s="574"/>
      <c r="E9" s="575"/>
      <c r="F9" s="576"/>
      <c r="G9" s="829"/>
      <c r="H9" s="829"/>
      <c r="I9" s="386"/>
    </row>
    <row r="10" spans="1:11" ht="50.15" customHeight="1" x14ac:dyDescent="0.25">
      <c r="A10" s="572" t="str">
        <f>TRANSLATOR!B216</f>
        <v>MOAH with 1-7 aromatic rings in printing ink</v>
      </c>
      <c r="B10" s="572" t="s">
        <v>1823</v>
      </c>
      <c r="C10" s="385" t="s">
        <v>109</v>
      </c>
      <c r="D10" s="386" t="s">
        <v>1372</v>
      </c>
      <c r="E10" s="387"/>
      <c r="F10" s="256"/>
      <c r="G10" s="829"/>
      <c r="H10" s="829"/>
      <c r="I10" s="386"/>
    </row>
    <row r="11" spans="1:11" ht="50.15" customHeight="1" x14ac:dyDescent="0.25">
      <c r="A11" s="572" t="str">
        <f>TRANSLATOR!B217</f>
        <v>MOAH with 3-7 aromatic rings in printing ink</v>
      </c>
      <c r="B11" s="572" t="s">
        <v>1823</v>
      </c>
      <c r="C11" s="385" t="s">
        <v>109</v>
      </c>
      <c r="D11" s="386" t="s">
        <v>1378</v>
      </c>
      <c r="E11" s="387"/>
      <c r="F11" s="256"/>
      <c r="G11" s="829"/>
      <c r="H11" s="829"/>
      <c r="I11" s="386" t="s">
        <v>1373</v>
      </c>
    </row>
    <row r="12" spans="1:11" ht="50.15" customHeight="1" x14ac:dyDescent="0.25">
      <c r="A12" s="572" t="str">
        <f>TRANSLATOR!B218</f>
        <v>MOSH with 16-35 carbon atoms in printing ink</v>
      </c>
      <c r="B12" s="572" t="s">
        <v>1823</v>
      </c>
      <c r="C12" s="385" t="s">
        <v>109</v>
      </c>
      <c r="D12" s="386" t="s">
        <v>1372</v>
      </c>
      <c r="E12" s="387"/>
      <c r="F12" s="256"/>
      <c r="G12" s="829"/>
      <c r="H12" s="829"/>
      <c r="I12" s="386" t="s">
        <v>1373</v>
      </c>
    </row>
    <row r="14" spans="1:11" x14ac:dyDescent="0.25">
      <c r="A14" s="79" t="s">
        <v>1375</v>
      </c>
      <c r="B14" s="817" t="s">
        <v>1374</v>
      </c>
      <c r="C14" s="817"/>
      <c r="D14" s="817"/>
      <c r="E14" s="817"/>
      <c r="F14" s="817"/>
      <c r="G14" s="817"/>
      <c r="H14" s="817"/>
      <c r="I14" s="817"/>
    </row>
    <row r="15" spans="1:11" x14ac:dyDescent="0.25">
      <c r="A15" s="818" t="s">
        <v>1377</v>
      </c>
      <c r="B15" s="817" t="s">
        <v>1376</v>
      </c>
      <c r="C15" s="817"/>
      <c r="D15" s="817"/>
      <c r="E15" s="817"/>
      <c r="F15" s="817"/>
    </row>
    <row r="16" spans="1:11" x14ac:dyDescent="0.25">
      <c r="A16" s="818"/>
      <c r="B16" s="577"/>
    </row>
    <row r="18" spans="1:9" x14ac:dyDescent="0.25">
      <c r="A18" s="819" t="str">
        <f>TRANSLATOR!B39</f>
        <v>Comment</v>
      </c>
      <c r="B18" s="820"/>
      <c r="C18" s="820"/>
      <c r="D18" s="820"/>
      <c r="E18" s="820"/>
      <c r="F18" s="820"/>
      <c r="G18" s="820"/>
      <c r="H18" s="820"/>
      <c r="I18" s="821"/>
    </row>
    <row r="19" spans="1:9" x14ac:dyDescent="0.25">
      <c r="A19" s="822"/>
      <c r="B19" s="823"/>
      <c r="C19" s="823"/>
      <c r="D19" s="823"/>
      <c r="E19" s="823"/>
      <c r="F19" s="823"/>
      <c r="G19" s="823"/>
      <c r="H19" s="823"/>
      <c r="I19" s="738"/>
    </row>
    <row r="20" spans="1:9" x14ac:dyDescent="0.25">
      <c r="A20" s="739"/>
      <c r="B20" s="824"/>
      <c r="C20" s="824"/>
      <c r="D20" s="824"/>
      <c r="E20" s="824"/>
      <c r="F20" s="824"/>
      <c r="G20" s="824"/>
      <c r="H20" s="824"/>
      <c r="I20" s="741"/>
    </row>
    <row r="21" spans="1:9" x14ac:dyDescent="0.25">
      <c r="A21" s="739"/>
      <c r="B21" s="824"/>
      <c r="C21" s="824"/>
      <c r="D21" s="824"/>
      <c r="E21" s="824"/>
      <c r="F21" s="824"/>
      <c r="G21" s="824"/>
      <c r="H21" s="824"/>
      <c r="I21" s="741"/>
    </row>
    <row r="22" spans="1:9" x14ac:dyDescent="0.25">
      <c r="A22" s="739"/>
      <c r="B22" s="824"/>
      <c r="C22" s="824"/>
      <c r="D22" s="824"/>
      <c r="E22" s="824"/>
      <c r="F22" s="824"/>
      <c r="G22" s="824"/>
      <c r="H22" s="824"/>
      <c r="I22" s="741"/>
    </row>
    <row r="23" spans="1:9" x14ac:dyDescent="0.25">
      <c r="A23" s="739"/>
      <c r="B23" s="824"/>
      <c r="C23" s="824"/>
      <c r="D23" s="824"/>
      <c r="E23" s="824"/>
      <c r="F23" s="824"/>
      <c r="G23" s="824"/>
      <c r="H23" s="824"/>
      <c r="I23" s="741"/>
    </row>
    <row r="24" spans="1:9" x14ac:dyDescent="0.25">
      <c r="A24" s="739"/>
      <c r="B24" s="824"/>
      <c r="C24" s="824"/>
      <c r="D24" s="824"/>
      <c r="E24" s="824"/>
      <c r="F24" s="824"/>
      <c r="G24" s="824"/>
      <c r="H24" s="824"/>
      <c r="I24" s="741"/>
    </row>
    <row r="25" spans="1:9" x14ac:dyDescent="0.25">
      <c r="A25" s="739"/>
      <c r="B25" s="824"/>
      <c r="C25" s="824"/>
      <c r="D25" s="824"/>
      <c r="E25" s="824"/>
      <c r="F25" s="824"/>
      <c r="G25" s="824"/>
      <c r="H25" s="824"/>
      <c r="I25" s="741"/>
    </row>
    <row r="26" spans="1:9" x14ac:dyDescent="0.25">
      <c r="A26" s="739"/>
      <c r="B26" s="824"/>
      <c r="C26" s="824"/>
      <c r="D26" s="824"/>
      <c r="E26" s="824"/>
      <c r="F26" s="824"/>
      <c r="G26" s="824"/>
      <c r="H26" s="824"/>
      <c r="I26" s="741"/>
    </row>
    <row r="27" spans="1:9" x14ac:dyDescent="0.25">
      <c r="A27" s="739"/>
      <c r="B27" s="824"/>
      <c r="C27" s="824"/>
      <c r="D27" s="824"/>
      <c r="E27" s="824"/>
      <c r="F27" s="824"/>
      <c r="G27" s="824"/>
      <c r="H27" s="824"/>
      <c r="I27" s="741"/>
    </row>
    <row r="28" spans="1:9" x14ac:dyDescent="0.25">
      <c r="A28" s="739"/>
      <c r="B28" s="824"/>
      <c r="C28" s="824"/>
      <c r="D28" s="824"/>
      <c r="E28" s="824"/>
      <c r="F28" s="824"/>
      <c r="G28" s="824"/>
      <c r="H28" s="824"/>
      <c r="I28" s="741"/>
    </row>
    <row r="29" spans="1:9" x14ac:dyDescent="0.25">
      <c r="A29" s="742"/>
      <c r="B29" s="743"/>
      <c r="C29" s="743"/>
      <c r="D29" s="743"/>
      <c r="E29" s="743"/>
      <c r="F29" s="743"/>
      <c r="G29" s="743"/>
      <c r="H29" s="743"/>
      <c r="I29" s="744"/>
    </row>
  </sheetData>
  <sheetProtection algorithmName="SHA-512" hashValue="bx53hKEiX6mgpBxknEe2UVgCST2O2V8KyIPpcexkHxdKM76sZcCTVBE1iZiYk6In3WCrgT3iQlqlO4y2N9gZ7w==" saltValue="2JiM550Vur6Iq8jexVen7g==" spinCount="100000" sheet="1" objects="1" scenarios="1"/>
  <mergeCells count="10">
    <mergeCell ref="H3:I3"/>
    <mergeCell ref="G5:H5"/>
    <mergeCell ref="A7:B7"/>
    <mergeCell ref="G8:H12"/>
    <mergeCell ref="A9:B9"/>
    <mergeCell ref="B14:I14"/>
    <mergeCell ref="A15:A16"/>
    <mergeCell ref="B15:F15"/>
    <mergeCell ref="A18:I18"/>
    <mergeCell ref="A19:I29"/>
  </mergeCells>
  <hyperlinks>
    <hyperlink ref="B14" r:id="rId1" xr:uid="{299F6C8B-E7CB-41DF-8F16-05BCEADE92C3}"/>
    <hyperlink ref="B15" r:id="rId2" xr:uid="{54503C46-05CA-4BE1-BEE5-8C88A0771F53}"/>
  </hyperlinks>
  <pageMargins left="0.70866141732283472" right="0.70866141732283472" top="0.74803149606299213" bottom="0.74803149606299213" header="0.31496062992125984" footer="0.31496062992125984"/>
  <pageSetup paperSize="9" scale="77" orientation="landscape" r:id="rId3"/>
  <headerFooter alignWithMargins="0">
    <oddHeader>&amp;LPower Tools N2580 supplier declaration&amp;CMOSH MOAH declaration sheet</oddHeader>
    <oddFooter>&amp;LPTCD-01004-001&amp;CManagement of regulated substances in supply parts, Appendix 1&amp;RPT/PUQ
28.08.2024</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26">
    <tabColor rgb="FFC00000"/>
    <pageSetUpPr fitToPage="1"/>
  </sheetPr>
  <dimension ref="A1:H42"/>
  <sheetViews>
    <sheetView showGridLines="0" zoomScale="70" zoomScaleNormal="70" workbookViewId="0">
      <pane ySplit="10" topLeftCell="A11" activePane="bottomLeft" state="frozen"/>
      <selection pane="bottomLeft"/>
    </sheetView>
  </sheetViews>
  <sheetFormatPr baseColWidth="10" defaultColWidth="11.453125" defaultRowHeight="12.5" x14ac:dyDescent="0.25"/>
  <cols>
    <col min="1" max="1" width="23.81640625" style="123" customWidth="1"/>
    <col min="2" max="2" width="14.1796875" style="123" customWidth="1"/>
    <col min="3" max="3" width="22.54296875" style="123" customWidth="1"/>
    <col min="4" max="4" width="28.453125" style="123" customWidth="1"/>
    <col min="5" max="5" width="26.54296875" style="123" customWidth="1"/>
    <col min="6" max="6" width="18.81640625" style="123" customWidth="1"/>
    <col min="7" max="7" width="37.54296875" style="123" customWidth="1"/>
    <col min="8" max="8" width="33.453125" style="123" customWidth="1"/>
    <col min="9" max="16384" width="11.453125" style="123"/>
  </cols>
  <sheetData>
    <row r="1" spans="1:8" ht="40" customHeight="1" x14ac:dyDescent="0.25">
      <c r="A1" s="120"/>
      <c r="B1" s="121"/>
      <c r="C1" s="121"/>
      <c r="D1" s="121"/>
      <c r="E1" s="121"/>
      <c r="F1" s="121"/>
      <c r="G1" s="121"/>
      <c r="H1" s="122"/>
    </row>
    <row r="2" spans="1:8" ht="25" customHeight="1" x14ac:dyDescent="0.45">
      <c r="A2" s="124" t="s">
        <v>17</v>
      </c>
      <c r="B2" s="125"/>
      <c r="C2" s="126"/>
      <c r="D2" s="126"/>
      <c r="E2" s="32"/>
      <c r="F2" s="33"/>
      <c r="G2" s="33"/>
      <c r="H2" s="127"/>
    </row>
    <row r="3" spans="1:8" ht="25" customHeight="1" x14ac:dyDescent="0.25">
      <c r="A3" s="128"/>
      <c r="B3" s="126"/>
      <c r="C3" s="126"/>
      <c r="D3" s="126"/>
      <c r="E3" s="32"/>
      <c r="F3" s="733"/>
      <c r="G3" s="733"/>
      <c r="H3" s="127"/>
    </row>
    <row r="4" spans="1:8" ht="20.149999999999999" customHeight="1" thickBot="1" x14ac:dyDescent="0.3">
      <c r="A4" s="129"/>
      <c r="B4" s="35"/>
      <c r="C4" s="130"/>
      <c r="D4" s="130"/>
      <c r="E4" s="34"/>
      <c r="F4" s="35"/>
      <c r="G4" s="130"/>
      <c r="H4" s="241" t="str">
        <f>Cover_Sheet!F3</f>
        <v>Version V2.8</v>
      </c>
    </row>
    <row r="5" spans="1:8" ht="12.65" customHeight="1" x14ac:dyDescent="0.25">
      <c r="A5" s="832" t="str">
        <f>TRANSLATOR!$B$66</f>
        <v xml:space="preserve">Safe Drinking Water and Toxic Enforcement Act of 1986, as amended (also known as California Proposition 65): </v>
      </c>
      <c r="B5" s="832"/>
      <c r="C5" s="832"/>
      <c r="D5" s="832"/>
      <c r="E5" s="832"/>
      <c r="F5" s="832"/>
      <c r="G5" s="832"/>
      <c r="H5" s="832"/>
    </row>
    <row r="6" spans="1:8" s="132" customFormat="1" ht="38.5" customHeight="1" x14ac:dyDescent="0.25">
      <c r="A6" s="833" t="str">
        <f>TRANSLATOR!$B$67</f>
        <v xml:space="preserve">The supplier must inform Bosch if any substance on the California Proposition 65 list is contained in a product or spare part or mixture in any concentration. The supplier is obliged to track the Proposition 65 list regularly (on OEHHA website) and to inform Bosch purchasing contact immediately if he gets information that any substance on the Proposition 65 list may be included in supplied material. No extra test reports are required for California Proposition 65. </v>
      </c>
      <c r="B6" s="833"/>
      <c r="C6" s="833"/>
      <c r="D6" s="833"/>
      <c r="E6" s="833"/>
      <c r="F6" s="833"/>
      <c r="G6" s="833"/>
      <c r="H6" s="833"/>
    </row>
    <row r="7" spans="1:8" ht="10.5" customHeight="1" x14ac:dyDescent="0.25">
      <c r="A7" s="133"/>
      <c r="B7" s="133"/>
      <c r="C7" s="133"/>
      <c r="D7" s="133"/>
      <c r="E7" s="133"/>
    </row>
    <row r="8" spans="1:8" s="131" customFormat="1" ht="14" x14ac:dyDescent="0.3">
      <c r="A8" s="134" t="str">
        <f>TRANSLATOR!$B$65</f>
        <v>Proposition 65 List:</v>
      </c>
      <c r="B8" s="835" t="s">
        <v>108</v>
      </c>
      <c r="C8" s="835"/>
      <c r="D8" s="835"/>
      <c r="E8" s="135"/>
    </row>
    <row r="9" spans="1:8" ht="13" thickBot="1" x14ac:dyDescent="0.3"/>
    <row r="10" spans="1:8" ht="43.5" customHeight="1" x14ac:dyDescent="0.25">
      <c r="A10" s="761" t="str">
        <f>TRANSLATOR!$B$40</f>
        <v>Regulated substances</v>
      </c>
      <c r="B10" s="762"/>
      <c r="C10" s="264" t="str">
        <f>TRANSLATOR!$B$41</f>
        <v>CAS number</v>
      </c>
      <c r="D10" s="264" t="s">
        <v>726</v>
      </c>
      <c r="E10" s="266" t="str">
        <f>TRANSLATOR!$B$64</f>
        <v>Concentration of ingredient [mass%]</v>
      </c>
      <c r="F10" s="763" t="str">
        <f>TRANSLATOR!$B$45</f>
        <v>Designation of the material that contains the regulated substance</v>
      </c>
      <c r="G10" s="764"/>
      <c r="H10" s="267" t="str">
        <f>TRANSLATOR!$B$199</f>
        <v>Total weight of component contains the regulated substance [g]</v>
      </c>
    </row>
    <row r="11" spans="1:8" ht="37.5" customHeight="1" x14ac:dyDescent="0.25">
      <c r="A11" s="834" t="s">
        <v>163</v>
      </c>
      <c r="B11" s="834"/>
      <c r="C11" s="268" t="str">
        <f>TRANSLATOR!$B$63</f>
        <v>Material group</v>
      </c>
      <c r="D11" s="268" t="s">
        <v>727</v>
      </c>
      <c r="E11" s="265"/>
      <c r="F11" s="758"/>
      <c r="G11" s="758"/>
      <c r="H11" s="265"/>
    </row>
    <row r="12" spans="1:8" x14ac:dyDescent="0.25">
      <c r="A12" s="836" t="s">
        <v>875</v>
      </c>
      <c r="B12" s="837"/>
      <c r="C12" s="136" t="s">
        <v>29</v>
      </c>
      <c r="D12" s="137" t="s">
        <v>727</v>
      </c>
      <c r="E12" s="265"/>
      <c r="F12" s="758"/>
      <c r="G12" s="758"/>
      <c r="H12" s="262"/>
    </row>
    <row r="13" spans="1:8" x14ac:dyDescent="0.25">
      <c r="A13" s="836" t="s">
        <v>164</v>
      </c>
      <c r="B13" s="837"/>
      <c r="C13" s="136" t="str">
        <f>TRANSLATOR!$B$63</f>
        <v>Material group</v>
      </c>
      <c r="D13" s="137" t="s">
        <v>727</v>
      </c>
      <c r="E13" s="265"/>
      <c r="F13" s="758"/>
      <c r="G13" s="758"/>
      <c r="H13" s="262"/>
    </row>
    <row r="14" spans="1:8" x14ac:dyDescent="0.25">
      <c r="A14" s="836" t="s">
        <v>72</v>
      </c>
      <c r="B14" s="837"/>
      <c r="C14" s="136" t="s">
        <v>31</v>
      </c>
      <c r="D14" s="137" t="s">
        <v>727</v>
      </c>
      <c r="E14" s="265"/>
      <c r="F14" s="758"/>
      <c r="G14" s="758"/>
      <c r="H14" s="262"/>
    </row>
    <row r="15" spans="1:8" x14ac:dyDescent="0.25">
      <c r="A15" s="836" t="s">
        <v>69</v>
      </c>
      <c r="B15" s="837"/>
      <c r="C15" s="136" t="str">
        <f>TRANSLATOR!$B$63</f>
        <v>Material group</v>
      </c>
      <c r="D15" s="137" t="s">
        <v>727</v>
      </c>
      <c r="E15" s="265"/>
      <c r="F15" s="758"/>
      <c r="G15" s="758"/>
      <c r="H15" s="262"/>
    </row>
    <row r="16" spans="1:8" ht="37.5" customHeight="1" x14ac:dyDescent="0.25">
      <c r="A16" s="836" t="s">
        <v>93</v>
      </c>
      <c r="B16" s="837"/>
      <c r="C16" s="136" t="s">
        <v>24</v>
      </c>
      <c r="D16" s="137" t="s">
        <v>727</v>
      </c>
      <c r="E16" s="265"/>
      <c r="F16" s="758"/>
      <c r="G16" s="758"/>
      <c r="H16" s="262"/>
    </row>
    <row r="17" spans="1:8" ht="37.5" customHeight="1" x14ac:dyDescent="0.25">
      <c r="A17" s="836" t="s">
        <v>92</v>
      </c>
      <c r="B17" s="837"/>
      <c r="C17" s="138" t="s">
        <v>23</v>
      </c>
      <c r="D17" s="137" t="s">
        <v>727</v>
      </c>
      <c r="E17" s="265"/>
      <c r="F17" s="758"/>
      <c r="G17" s="758"/>
      <c r="H17" s="262"/>
    </row>
    <row r="18" spans="1:8" ht="37.5" customHeight="1" x14ac:dyDescent="0.25">
      <c r="A18" s="836" t="s">
        <v>70</v>
      </c>
      <c r="B18" s="837"/>
      <c r="C18" s="138" t="s">
        <v>22</v>
      </c>
      <c r="D18" s="137" t="s">
        <v>727</v>
      </c>
      <c r="E18" s="265"/>
      <c r="F18" s="758"/>
      <c r="G18" s="758"/>
      <c r="H18" s="262"/>
    </row>
    <row r="19" spans="1:8" ht="37.5" customHeight="1" x14ac:dyDescent="0.25">
      <c r="A19" s="836" t="s">
        <v>104</v>
      </c>
      <c r="B19" s="837"/>
      <c r="C19" s="136" t="s">
        <v>28</v>
      </c>
      <c r="D19" s="136"/>
      <c r="E19" s="265"/>
      <c r="F19" s="758"/>
      <c r="G19" s="758"/>
      <c r="H19" s="262"/>
    </row>
    <row r="20" spans="1:8" ht="37.5" customHeight="1" x14ac:dyDescent="0.25">
      <c r="A20" s="246" t="s">
        <v>300</v>
      </c>
      <c r="B20" s="247"/>
      <c r="C20" s="136" t="s">
        <v>26</v>
      </c>
      <c r="D20" s="136"/>
      <c r="E20" s="265"/>
      <c r="F20" s="758"/>
      <c r="G20" s="758"/>
      <c r="H20" s="262"/>
    </row>
    <row r="21" spans="1:8" ht="37.5" customHeight="1" x14ac:dyDescent="0.25">
      <c r="A21" s="836" t="s">
        <v>719</v>
      </c>
      <c r="B21" s="837"/>
      <c r="C21" s="136" t="s">
        <v>720</v>
      </c>
      <c r="D21" s="136" t="s">
        <v>728</v>
      </c>
      <c r="E21" s="265"/>
      <c r="F21" s="758"/>
      <c r="G21" s="758"/>
      <c r="H21" s="262"/>
    </row>
    <row r="22" spans="1:8" x14ac:dyDescent="0.25">
      <c r="A22" s="836" t="s">
        <v>724</v>
      </c>
      <c r="B22" s="837"/>
      <c r="C22" s="136" t="s">
        <v>725</v>
      </c>
      <c r="D22" s="136" t="s">
        <v>728</v>
      </c>
      <c r="E22" s="265"/>
      <c r="F22" s="758"/>
      <c r="G22" s="758"/>
      <c r="H22" s="262"/>
    </row>
    <row r="23" spans="1:8" x14ac:dyDescent="0.25">
      <c r="A23" s="836" t="s">
        <v>95</v>
      </c>
      <c r="B23" s="837"/>
      <c r="C23" s="136" t="s">
        <v>32</v>
      </c>
      <c r="D23" s="136" t="s">
        <v>730</v>
      </c>
      <c r="E23" s="265"/>
      <c r="F23" s="758"/>
      <c r="G23" s="758"/>
      <c r="H23" s="262"/>
    </row>
    <row r="24" spans="1:8" x14ac:dyDescent="0.25">
      <c r="A24" s="836" t="s">
        <v>96</v>
      </c>
      <c r="B24" s="837"/>
      <c r="C24" s="136" t="s">
        <v>34</v>
      </c>
      <c r="D24" s="136" t="s">
        <v>730</v>
      </c>
      <c r="E24" s="265"/>
      <c r="F24" s="758"/>
      <c r="G24" s="758"/>
      <c r="H24" s="262"/>
    </row>
    <row r="25" spans="1:8" x14ac:dyDescent="0.25">
      <c r="A25" s="836" t="s">
        <v>97</v>
      </c>
      <c r="B25" s="837"/>
      <c r="C25" s="136" t="s">
        <v>35</v>
      </c>
      <c r="D25" s="136" t="s">
        <v>730</v>
      </c>
      <c r="E25" s="265"/>
      <c r="F25" s="758"/>
      <c r="G25" s="758"/>
      <c r="H25" s="262"/>
    </row>
    <row r="26" spans="1:8" x14ac:dyDescent="0.25">
      <c r="A26" s="836" t="s">
        <v>98</v>
      </c>
      <c r="B26" s="837"/>
      <c r="C26" s="136" t="s">
        <v>36</v>
      </c>
      <c r="D26" s="136" t="s">
        <v>730</v>
      </c>
      <c r="E26" s="265"/>
      <c r="F26" s="758"/>
      <c r="G26" s="758"/>
      <c r="H26" s="262"/>
    </row>
    <row r="27" spans="1:8" x14ac:dyDescent="0.25">
      <c r="A27" s="836" t="s">
        <v>99</v>
      </c>
      <c r="B27" s="837"/>
      <c r="C27" s="136" t="s">
        <v>37</v>
      </c>
      <c r="D27" s="136" t="s">
        <v>730</v>
      </c>
      <c r="E27" s="265"/>
      <c r="F27" s="758"/>
      <c r="G27" s="758"/>
      <c r="H27" s="262"/>
    </row>
    <row r="28" spans="1:8" x14ac:dyDescent="0.25">
      <c r="A28" s="836" t="s">
        <v>100</v>
      </c>
      <c r="B28" s="837"/>
      <c r="C28" s="136" t="s">
        <v>38</v>
      </c>
      <c r="D28" s="136" t="s">
        <v>730</v>
      </c>
      <c r="E28" s="265"/>
      <c r="F28" s="758"/>
      <c r="G28" s="758"/>
      <c r="H28" s="262"/>
    </row>
    <row r="29" spans="1:8" x14ac:dyDescent="0.25">
      <c r="A29" s="836" t="s">
        <v>721</v>
      </c>
      <c r="B29" s="837"/>
      <c r="C29" s="136" t="s">
        <v>39</v>
      </c>
      <c r="D29" s="136" t="s">
        <v>730</v>
      </c>
      <c r="E29" s="265"/>
      <c r="F29" s="758"/>
      <c r="G29" s="758"/>
      <c r="H29" s="262"/>
    </row>
    <row r="30" spans="1:8" x14ac:dyDescent="0.25">
      <c r="A30" s="836" t="s">
        <v>322</v>
      </c>
      <c r="B30" s="837"/>
      <c r="C30" s="136" t="s">
        <v>42</v>
      </c>
      <c r="D30" s="136" t="s">
        <v>731</v>
      </c>
      <c r="E30" s="265"/>
      <c r="F30" s="758"/>
      <c r="G30" s="758"/>
      <c r="H30" s="262"/>
    </row>
    <row r="31" spans="1:8" x14ac:dyDescent="0.25">
      <c r="A31" s="836" t="s">
        <v>722</v>
      </c>
      <c r="B31" s="837"/>
      <c r="C31" s="136" t="s">
        <v>41</v>
      </c>
      <c r="D31" s="136" t="s">
        <v>731</v>
      </c>
      <c r="E31" s="265"/>
      <c r="F31" s="758"/>
      <c r="G31" s="758"/>
      <c r="H31" s="262"/>
    </row>
    <row r="32" spans="1:8" x14ac:dyDescent="0.25">
      <c r="A32" s="836" t="s">
        <v>324</v>
      </c>
      <c r="B32" s="837"/>
      <c r="C32" s="136" t="s">
        <v>288</v>
      </c>
      <c r="D32" s="136" t="s">
        <v>728</v>
      </c>
      <c r="E32" s="265"/>
      <c r="F32" s="758"/>
      <c r="G32" s="758"/>
      <c r="H32" s="262"/>
    </row>
    <row r="33" spans="1:8" x14ac:dyDescent="0.25">
      <c r="A33" s="836" t="s">
        <v>325</v>
      </c>
      <c r="B33" s="837"/>
      <c r="C33" s="136" t="s">
        <v>45</v>
      </c>
      <c r="D33" s="136" t="s">
        <v>728</v>
      </c>
      <c r="E33" s="265"/>
      <c r="F33" s="758"/>
      <c r="G33" s="758"/>
      <c r="H33" s="262"/>
    </row>
    <row r="34" spans="1:8" x14ac:dyDescent="0.25">
      <c r="A34" s="836" t="s">
        <v>299</v>
      </c>
      <c r="B34" s="837"/>
      <c r="C34" s="136" t="s">
        <v>723</v>
      </c>
      <c r="D34" s="136" t="s">
        <v>729</v>
      </c>
      <c r="E34" s="265"/>
      <c r="F34" s="758"/>
      <c r="G34" s="758"/>
      <c r="H34" s="262"/>
    </row>
    <row r="35" spans="1:8" x14ac:dyDescent="0.25">
      <c r="A35" s="838" t="str">
        <f>TRANSLATOR!$B$176</f>
        <v>This is only a selection of most common substances - please check and declare the full list under the link.</v>
      </c>
      <c r="B35" s="839"/>
      <c r="C35" s="839"/>
      <c r="D35" s="840"/>
      <c r="E35" s="265"/>
      <c r="F35" s="758"/>
      <c r="G35" s="758"/>
      <c r="H35" s="262"/>
    </row>
    <row r="36" spans="1:8" x14ac:dyDescent="0.25">
      <c r="A36" s="841"/>
      <c r="B36" s="842"/>
      <c r="C36" s="842"/>
      <c r="D36" s="843"/>
      <c r="E36" s="265"/>
      <c r="F36" s="758"/>
      <c r="G36" s="758"/>
      <c r="H36" s="262"/>
    </row>
    <row r="37" spans="1:8" x14ac:dyDescent="0.25">
      <c r="A37" s="759"/>
      <c r="B37" s="760"/>
      <c r="C37" s="14"/>
      <c r="D37" s="14"/>
      <c r="E37" s="265"/>
      <c r="F37" s="758"/>
      <c r="G37" s="758"/>
      <c r="H37" s="262"/>
    </row>
    <row r="38" spans="1:8" x14ac:dyDescent="0.25">
      <c r="A38" s="759"/>
      <c r="B38" s="760"/>
      <c r="C38" s="14"/>
      <c r="D38" s="14"/>
      <c r="E38" s="265"/>
      <c r="F38" s="758"/>
      <c r="G38" s="758"/>
      <c r="H38" s="262"/>
    </row>
    <row r="39" spans="1:8" x14ac:dyDescent="0.25">
      <c r="A39" s="759"/>
      <c r="B39" s="760"/>
      <c r="C39" s="14"/>
      <c r="D39" s="14"/>
      <c r="E39" s="265"/>
      <c r="F39" s="758"/>
      <c r="G39" s="758"/>
      <c r="H39" s="262"/>
    </row>
    <row r="40" spans="1:8" x14ac:dyDescent="0.25">
      <c r="A40" s="759"/>
      <c r="B40" s="760"/>
      <c r="C40" s="14"/>
      <c r="D40" s="14"/>
      <c r="E40" s="265"/>
      <c r="F40" s="758"/>
      <c r="G40" s="758"/>
      <c r="H40" s="262"/>
    </row>
    <row r="41" spans="1:8" x14ac:dyDescent="0.25">
      <c r="A41" s="759"/>
      <c r="B41" s="760"/>
      <c r="C41" s="14"/>
      <c r="D41" s="14"/>
      <c r="E41" s="265"/>
      <c r="F41" s="758"/>
      <c r="G41" s="758"/>
      <c r="H41" s="262"/>
    </row>
    <row r="42" spans="1:8" x14ac:dyDescent="0.25">
      <c r="A42" s="759"/>
      <c r="B42" s="760"/>
      <c r="C42" s="14"/>
      <c r="D42" s="14"/>
      <c r="E42" s="265"/>
      <c r="F42" s="758"/>
      <c r="G42" s="758"/>
      <c r="H42" s="262"/>
    </row>
  </sheetData>
  <sheetProtection algorithmName="SHA-512" hashValue="V8EwdOCmNKBLeJKitkj4yEo614vTakyjUW0inoU1bjxaACyF+0U7OWCcc6Zer+JIKhqqdhijSehV30uVNhfhaA==" saltValue="ULANbdh6txObDPxTyZQ5XQ==" spinCount="100000" sheet="1"/>
  <mergeCells count="68">
    <mergeCell ref="A40:B40"/>
    <mergeCell ref="F3:G3"/>
    <mergeCell ref="A41:B41"/>
    <mergeCell ref="A42:B42"/>
    <mergeCell ref="F34:G34"/>
    <mergeCell ref="F35:G35"/>
    <mergeCell ref="F36:G36"/>
    <mergeCell ref="F37:G37"/>
    <mergeCell ref="F38:G38"/>
    <mergeCell ref="A34:B34"/>
    <mergeCell ref="A39:B39"/>
    <mergeCell ref="A35:D36"/>
    <mergeCell ref="A37:B37"/>
    <mergeCell ref="A38:B38"/>
    <mergeCell ref="F29:G29"/>
    <mergeCell ref="F30:G30"/>
    <mergeCell ref="F31:G31"/>
    <mergeCell ref="F32:G32"/>
    <mergeCell ref="F33:G33"/>
    <mergeCell ref="A33:B33"/>
    <mergeCell ref="A29:B29"/>
    <mergeCell ref="A32:B32"/>
    <mergeCell ref="A30:B30"/>
    <mergeCell ref="A31:B31"/>
    <mergeCell ref="A28:B28"/>
    <mergeCell ref="A25:B25"/>
    <mergeCell ref="A26:B26"/>
    <mergeCell ref="F25:G25"/>
    <mergeCell ref="F26:G26"/>
    <mergeCell ref="F27:G27"/>
    <mergeCell ref="F28:G28"/>
    <mergeCell ref="F14:G14"/>
    <mergeCell ref="A17:B17"/>
    <mergeCell ref="A15:B15"/>
    <mergeCell ref="F24:G24"/>
    <mergeCell ref="A27:B27"/>
    <mergeCell ref="A24:B24"/>
    <mergeCell ref="A23:B23"/>
    <mergeCell ref="A16:B16"/>
    <mergeCell ref="F15:G15"/>
    <mergeCell ref="F16:G16"/>
    <mergeCell ref="F17:G17"/>
    <mergeCell ref="F18:G18"/>
    <mergeCell ref="F19:G19"/>
    <mergeCell ref="F20:G20"/>
    <mergeCell ref="F21:G21"/>
    <mergeCell ref="F22:G22"/>
    <mergeCell ref="F23:G23"/>
    <mergeCell ref="A18:B18"/>
    <mergeCell ref="A19:B19"/>
    <mergeCell ref="A21:B21"/>
    <mergeCell ref="A22:B22"/>
    <mergeCell ref="F42:G42"/>
    <mergeCell ref="F41:G41"/>
    <mergeCell ref="F39:G39"/>
    <mergeCell ref="F40:G40"/>
    <mergeCell ref="A5:H5"/>
    <mergeCell ref="A6:H6"/>
    <mergeCell ref="A10:B10"/>
    <mergeCell ref="A11:B11"/>
    <mergeCell ref="B8:D8"/>
    <mergeCell ref="F10:G10"/>
    <mergeCell ref="F11:G11"/>
    <mergeCell ref="A14:B14"/>
    <mergeCell ref="A12:B12"/>
    <mergeCell ref="A13:B13"/>
    <mergeCell ref="F12:G12"/>
    <mergeCell ref="F13:G13"/>
  </mergeCells>
  <hyperlinks>
    <hyperlink ref="B8" r:id="rId1" xr:uid="{00000000-0004-0000-0B00-000000000000}"/>
  </hyperlinks>
  <pageMargins left="0.23622047244094491" right="0.23622047244094491" top="0.74803149606299213" bottom="0.74803149606299213" header="0.31496062992125984" footer="0.31496062992125984"/>
  <pageSetup paperSize="9" scale="58" orientation="landscape" r:id="rId2"/>
  <headerFooter>
    <oddHeader>&amp;LPower Tools N2580 supplier declaration&amp;CCalifornia Proposition 65 declaration sheet</oddHeader>
    <oddFooter>&amp;LPTCD-01004-001&amp;CManagement of regulated substances in supply parts, Appendix 1&amp;RPT/PUQ 28.08.2024</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1" id="{7751112B-7BB0-42D4-A660-BAD86BA67A4E}">
            <xm:f>IF(Cover_Sheet!$D$54=TRANSLATOR!$B$27,1)</xm:f>
            <x14:dxf>
              <fill>
                <patternFill>
                  <bgColor theme="0" tint="-0.34998626667073579"/>
                </patternFill>
              </fill>
            </x14:dxf>
          </x14:cfRule>
          <xm:sqref>H11:H42 A11:F42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2BC3-B76A-4BAA-897E-A63FCA9B8B52}">
  <sheetPr>
    <tabColor theme="4" tint="0.59999389629810485"/>
    <pageSetUpPr fitToPage="1"/>
  </sheetPr>
  <dimension ref="A1:K1279"/>
  <sheetViews>
    <sheetView zoomScale="80" zoomScaleNormal="80" workbookViewId="0">
      <selection activeCell="N8" sqref="N8"/>
    </sheetView>
  </sheetViews>
  <sheetFormatPr baseColWidth="10" defaultColWidth="10.81640625" defaultRowHeight="12.5" x14ac:dyDescent="0.25"/>
  <cols>
    <col min="1" max="1" width="4.1796875" style="514" customWidth="1"/>
    <col min="2" max="2" width="24.54296875" style="514" customWidth="1"/>
    <col min="3" max="3" width="14.453125" style="514" customWidth="1"/>
    <col min="4" max="16384" width="10.81640625" style="514"/>
  </cols>
  <sheetData>
    <row r="1" spans="1:11" customFormat="1" ht="42" customHeight="1" x14ac:dyDescent="0.25"/>
    <row r="2" spans="1:11" customFormat="1" ht="17.5" x14ac:dyDescent="0.25">
      <c r="A2" s="711" t="s">
        <v>1768</v>
      </c>
      <c r="B2" s="711"/>
      <c r="C2" s="711"/>
      <c r="D2" s="711"/>
      <c r="E2" s="711"/>
      <c r="F2" s="711"/>
      <c r="G2" s="22"/>
      <c r="H2" s="22"/>
      <c r="I2" s="22"/>
    </row>
    <row r="3" spans="1:11" customFormat="1" ht="7.5" customHeight="1" x14ac:dyDescent="0.25"/>
    <row r="4" spans="1:11" customFormat="1" x14ac:dyDescent="0.25">
      <c r="B4" t="s">
        <v>1771</v>
      </c>
    </row>
    <row r="5" spans="1:11" customFormat="1" x14ac:dyDescent="0.25">
      <c r="B5" s="1" t="s">
        <v>1775</v>
      </c>
    </row>
    <row r="6" spans="1:11" customFormat="1" x14ac:dyDescent="0.25"/>
    <row r="7" spans="1:11" customFormat="1" ht="14" x14ac:dyDescent="0.25">
      <c r="B7" s="515" t="s">
        <v>1774</v>
      </c>
      <c r="C7" s="515" t="s">
        <v>1769</v>
      </c>
      <c r="D7" s="515" t="s">
        <v>1770</v>
      </c>
      <c r="E7" s="516"/>
      <c r="F7" s="516"/>
      <c r="G7" s="516"/>
      <c r="H7" s="516"/>
      <c r="I7" s="516"/>
      <c r="J7" s="516"/>
      <c r="K7" s="516"/>
    </row>
    <row r="8" spans="1:11" ht="13" x14ac:dyDescent="0.3">
      <c r="B8" s="517" t="s">
        <v>1772</v>
      </c>
      <c r="C8" s="517" t="s">
        <v>1773</v>
      </c>
      <c r="D8" s="844"/>
      <c r="E8" s="844"/>
      <c r="F8" s="844"/>
      <c r="G8" s="844"/>
      <c r="H8" s="844"/>
      <c r="I8" s="844"/>
      <c r="J8" s="844"/>
      <c r="K8" s="844"/>
    </row>
    <row r="9" spans="1:11" x14ac:dyDescent="0.25">
      <c r="D9" s="844"/>
      <c r="E9" s="844"/>
      <c r="F9" s="844"/>
      <c r="G9" s="844"/>
      <c r="H9" s="844"/>
      <c r="I9" s="844"/>
      <c r="J9" s="844"/>
      <c r="K9" s="844"/>
    </row>
    <row r="10" spans="1:11" x14ac:dyDescent="0.25">
      <c r="D10" s="844"/>
      <c r="E10" s="844"/>
      <c r="F10" s="844"/>
      <c r="G10" s="844"/>
      <c r="H10" s="844"/>
      <c r="I10" s="844"/>
      <c r="J10" s="844"/>
      <c r="K10" s="844"/>
    </row>
    <row r="11" spans="1:11" x14ac:dyDescent="0.25">
      <c r="D11" s="844"/>
      <c r="E11" s="844"/>
      <c r="F11" s="844"/>
      <c r="G11" s="844"/>
      <c r="H11" s="844"/>
      <c r="I11" s="844"/>
      <c r="J11" s="844"/>
      <c r="K11" s="844"/>
    </row>
    <row r="12" spans="1:11" x14ac:dyDescent="0.25">
      <c r="D12" s="844"/>
      <c r="E12" s="844"/>
      <c r="F12" s="844"/>
      <c r="G12" s="844"/>
      <c r="H12" s="844"/>
      <c r="I12" s="844"/>
      <c r="J12" s="844"/>
      <c r="K12" s="844"/>
    </row>
    <row r="13" spans="1:11" x14ac:dyDescent="0.25">
      <c r="D13" s="844"/>
      <c r="E13" s="844"/>
      <c r="F13" s="844"/>
      <c r="G13" s="844"/>
      <c r="H13" s="844"/>
      <c r="I13" s="844"/>
      <c r="J13" s="844"/>
      <c r="K13" s="844"/>
    </row>
    <row r="14" spans="1:11" x14ac:dyDescent="0.25">
      <c r="D14" s="844"/>
      <c r="E14" s="844"/>
      <c r="F14" s="844"/>
      <c r="G14" s="844"/>
      <c r="H14" s="844"/>
      <c r="I14" s="844"/>
      <c r="J14" s="844"/>
      <c r="K14" s="844"/>
    </row>
    <row r="15" spans="1:11" x14ac:dyDescent="0.25">
      <c r="D15" s="844"/>
      <c r="E15" s="844"/>
      <c r="F15" s="844"/>
      <c r="G15" s="844"/>
      <c r="H15" s="844"/>
      <c r="I15" s="844"/>
      <c r="J15" s="844"/>
      <c r="K15" s="844"/>
    </row>
    <row r="16" spans="1:11" x14ac:dyDescent="0.25">
      <c r="D16" s="844"/>
      <c r="E16" s="844"/>
      <c r="F16" s="844"/>
      <c r="G16" s="844"/>
      <c r="H16" s="844"/>
      <c r="I16" s="844"/>
      <c r="J16" s="844"/>
      <c r="K16" s="844"/>
    </row>
    <row r="17" spans="4:11" x14ac:dyDescent="0.25">
      <c r="D17" s="844"/>
      <c r="E17" s="844"/>
      <c r="F17" s="844"/>
      <c r="G17" s="844"/>
      <c r="H17" s="844"/>
      <c r="I17" s="844"/>
      <c r="J17" s="844"/>
      <c r="K17" s="844"/>
    </row>
    <row r="18" spans="4:11" x14ac:dyDescent="0.25">
      <c r="D18" s="844"/>
      <c r="E18" s="844"/>
      <c r="F18" s="844"/>
      <c r="G18" s="844"/>
      <c r="H18" s="844"/>
      <c r="I18" s="844"/>
      <c r="J18" s="844"/>
      <c r="K18" s="844"/>
    </row>
    <row r="19" spans="4:11" x14ac:dyDescent="0.25">
      <c r="D19" s="844"/>
      <c r="E19" s="844"/>
      <c r="F19" s="844"/>
      <c r="G19" s="844"/>
      <c r="H19" s="844"/>
      <c r="I19" s="844"/>
      <c r="J19" s="844"/>
      <c r="K19" s="844"/>
    </row>
    <row r="20" spans="4:11" x14ac:dyDescent="0.25">
      <c r="D20" s="844"/>
      <c r="E20" s="844"/>
      <c r="F20" s="844"/>
      <c r="G20" s="844"/>
      <c r="H20" s="844"/>
      <c r="I20" s="844"/>
      <c r="J20" s="844"/>
      <c r="K20" s="844"/>
    </row>
    <row r="21" spans="4:11" x14ac:dyDescent="0.25">
      <c r="D21" s="844"/>
      <c r="E21" s="844"/>
      <c r="F21" s="844"/>
      <c r="G21" s="844"/>
      <c r="H21" s="844"/>
      <c r="I21" s="844"/>
      <c r="J21" s="844"/>
      <c r="K21" s="844"/>
    </row>
    <row r="22" spans="4:11" x14ac:dyDescent="0.25">
      <c r="D22" s="844"/>
      <c r="E22" s="844"/>
      <c r="F22" s="844"/>
      <c r="G22" s="844"/>
      <c r="H22" s="844"/>
      <c r="I22" s="844"/>
      <c r="J22" s="844"/>
      <c r="K22" s="844"/>
    </row>
    <row r="23" spans="4:11" x14ac:dyDescent="0.25">
      <c r="D23" s="844"/>
      <c r="E23" s="844"/>
      <c r="F23" s="844"/>
      <c r="G23" s="844"/>
      <c r="H23" s="844"/>
      <c r="I23" s="844"/>
      <c r="J23" s="844"/>
      <c r="K23" s="844"/>
    </row>
    <row r="24" spans="4:11" x14ac:dyDescent="0.25">
      <c r="D24" s="844"/>
      <c r="E24" s="844"/>
      <c r="F24" s="844"/>
      <c r="G24" s="844"/>
      <c r="H24" s="844"/>
      <c r="I24" s="844"/>
      <c r="J24" s="844"/>
      <c r="K24" s="844"/>
    </row>
    <row r="25" spans="4:11" x14ac:dyDescent="0.25">
      <c r="D25" s="844"/>
      <c r="E25" s="844"/>
      <c r="F25" s="844"/>
      <c r="G25" s="844"/>
      <c r="H25" s="844"/>
      <c r="I25" s="844"/>
      <c r="J25" s="844"/>
      <c r="K25" s="844"/>
    </row>
    <row r="26" spans="4:11" x14ac:dyDescent="0.25">
      <c r="D26" s="844"/>
      <c r="E26" s="844"/>
      <c r="F26" s="844"/>
      <c r="G26" s="844"/>
      <c r="H26" s="844"/>
      <c r="I26" s="844"/>
      <c r="J26" s="844"/>
      <c r="K26" s="844"/>
    </row>
    <row r="27" spans="4:11" x14ac:dyDescent="0.25">
      <c r="D27" s="844"/>
      <c r="E27" s="844"/>
      <c r="F27" s="844"/>
      <c r="G27" s="844"/>
      <c r="H27" s="844"/>
      <c r="I27" s="844"/>
      <c r="J27" s="844"/>
      <c r="K27" s="844"/>
    </row>
    <row r="28" spans="4:11" x14ac:dyDescent="0.25">
      <c r="D28" s="844"/>
      <c r="E28" s="844"/>
      <c r="F28" s="844"/>
      <c r="G28" s="844"/>
      <c r="H28" s="844"/>
      <c r="I28" s="844"/>
      <c r="J28" s="844"/>
      <c r="K28" s="844"/>
    </row>
    <row r="29" spans="4:11" x14ac:dyDescent="0.25">
      <c r="D29" s="844"/>
      <c r="E29" s="844"/>
      <c r="F29" s="844"/>
      <c r="G29" s="844"/>
      <c r="H29" s="844"/>
      <c r="I29" s="844"/>
      <c r="J29" s="844"/>
      <c r="K29" s="844"/>
    </row>
    <row r="30" spans="4:11" x14ac:dyDescent="0.25">
      <c r="D30" s="844"/>
      <c r="E30" s="844"/>
      <c r="F30" s="844"/>
      <c r="G30" s="844"/>
      <c r="H30" s="844"/>
      <c r="I30" s="844"/>
      <c r="J30" s="844"/>
      <c r="K30" s="844"/>
    </row>
    <row r="31" spans="4:11" x14ac:dyDescent="0.25">
      <c r="D31" s="844"/>
      <c r="E31" s="844"/>
      <c r="F31" s="844"/>
      <c r="G31" s="844"/>
      <c r="H31" s="844"/>
      <c r="I31" s="844"/>
      <c r="J31" s="844"/>
      <c r="K31" s="844"/>
    </row>
    <row r="32" spans="4:11" x14ac:dyDescent="0.25">
      <c r="D32" s="844"/>
      <c r="E32" s="844"/>
      <c r="F32" s="844"/>
      <c r="G32" s="844"/>
      <c r="H32" s="844"/>
      <c r="I32" s="844"/>
      <c r="J32" s="844"/>
      <c r="K32" s="844"/>
    </row>
    <row r="33" spans="4:11" x14ac:dyDescent="0.25">
      <c r="D33" s="844"/>
      <c r="E33" s="844"/>
      <c r="F33" s="844"/>
      <c r="G33" s="844"/>
      <c r="H33" s="844"/>
      <c r="I33" s="844"/>
      <c r="J33" s="844"/>
      <c r="K33" s="844"/>
    </row>
    <row r="34" spans="4:11" x14ac:dyDescent="0.25">
      <c r="D34" s="844"/>
      <c r="E34" s="844"/>
      <c r="F34" s="844"/>
      <c r="G34" s="844"/>
      <c r="H34" s="844"/>
      <c r="I34" s="844"/>
      <c r="J34" s="844"/>
      <c r="K34" s="844"/>
    </row>
    <row r="35" spans="4:11" x14ac:dyDescent="0.25">
      <c r="D35" s="844"/>
      <c r="E35" s="844"/>
      <c r="F35" s="844"/>
      <c r="G35" s="844"/>
      <c r="H35" s="844"/>
      <c r="I35" s="844"/>
      <c r="J35" s="844"/>
      <c r="K35" s="844"/>
    </row>
    <row r="36" spans="4:11" x14ac:dyDescent="0.25">
      <c r="D36" s="844"/>
      <c r="E36" s="844"/>
      <c r="F36" s="844"/>
      <c r="G36" s="844"/>
      <c r="H36" s="844"/>
      <c r="I36" s="844"/>
      <c r="J36" s="844"/>
      <c r="K36" s="844"/>
    </row>
    <row r="37" spans="4:11" x14ac:dyDescent="0.25">
      <c r="D37" s="844"/>
      <c r="E37" s="844"/>
      <c r="F37" s="844"/>
      <c r="G37" s="844"/>
      <c r="H37" s="844"/>
      <c r="I37" s="844"/>
      <c r="J37" s="844"/>
      <c r="K37" s="844"/>
    </row>
    <row r="38" spans="4:11" x14ac:dyDescent="0.25">
      <c r="D38" s="844"/>
      <c r="E38" s="844"/>
      <c r="F38" s="844"/>
      <c r="G38" s="844"/>
      <c r="H38" s="844"/>
      <c r="I38" s="844"/>
      <c r="J38" s="844"/>
      <c r="K38" s="844"/>
    </row>
    <row r="39" spans="4:11" x14ac:dyDescent="0.25">
      <c r="D39" s="844"/>
      <c r="E39" s="844"/>
      <c r="F39" s="844"/>
      <c r="G39" s="844"/>
      <c r="H39" s="844"/>
      <c r="I39" s="844"/>
      <c r="J39" s="844"/>
      <c r="K39" s="844"/>
    </row>
    <row r="40" spans="4:11" x14ac:dyDescent="0.25">
      <c r="D40" s="844"/>
      <c r="E40" s="844"/>
      <c r="F40" s="844"/>
      <c r="G40" s="844"/>
      <c r="H40" s="844"/>
      <c r="I40" s="844"/>
      <c r="J40" s="844"/>
      <c r="K40" s="844"/>
    </row>
    <row r="41" spans="4:11" x14ac:dyDescent="0.25">
      <c r="D41" s="844"/>
      <c r="E41" s="844"/>
      <c r="F41" s="844"/>
      <c r="G41" s="844"/>
      <c r="H41" s="844"/>
      <c r="I41" s="844"/>
      <c r="J41" s="844"/>
      <c r="K41" s="844"/>
    </row>
    <row r="42" spans="4:11" x14ac:dyDescent="0.25">
      <c r="D42" s="844"/>
      <c r="E42" s="844"/>
      <c r="F42" s="844"/>
      <c r="G42" s="844"/>
      <c r="H42" s="844"/>
      <c r="I42" s="844"/>
      <c r="J42" s="844"/>
      <c r="K42" s="844"/>
    </row>
    <row r="43" spans="4:11" x14ac:dyDescent="0.25">
      <c r="D43" s="844"/>
      <c r="E43" s="844"/>
      <c r="F43" s="844"/>
      <c r="G43" s="844"/>
      <c r="H43" s="844"/>
      <c r="I43" s="844"/>
      <c r="J43" s="844"/>
      <c r="K43" s="844"/>
    </row>
    <row r="44" spans="4:11" x14ac:dyDescent="0.25">
      <c r="D44" s="844"/>
      <c r="E44" s="844"/>
      <c r="F44" s="844"/>
      <c r="G44" s="844"/>
      <c r="H44" s="844"/>
      <c r="I44" s="844"/>
      <c r="J44" s="844"/>
      <c r="K44" s="844"/>
    </row>
    <row r="45" spans="4:11" x14ac:dyDescent="0.25">
      <c r="D45" s="844"/>
      <c r="E45" s="844"/>
      <c r="F45" s="844"/>
      <c r="G45" s="844"/>
      <c r="H45" s="844"/>
      <c r="I45" s="844"/>
      <c r="J45" s="844"/>
      <c r="K45" s="844"/>
    </row>
    <row r="46" spans="4:11" x14ac:dyDescent="0.25">
      <c r="D46" s="844"/>
      <c r="E46" s="844"/>
      <c r="F46" s="844"/>
      <c r="G46" s="844"/>
      <c r="H46" s="844"/>
      <c r="I46" s="844"/>
      <c r="J46" s="844"/>
      <c r="K46" s="844"/>
    </row>
    <row r="47" spans="4:11" x14ac:dyDescent="0.25">
      <c r="D47" s="844"/>
      <c r="E47" s="844"/>
      <c r="F47" s="844"/>
      <c r="G47" s="844"/>
      <c r="H47" s="844"/>
      <c r="I47" s="844"/>
      <c r="J47" s="844"/>
      <c r="K47" s="844"/>
    </row>
    <row r="48" spans="4:11" x14ac:dyDescent="0.25">
      <c r="D48" s="844"/>
      <c r="E48" s="844"/>
      <c r="F48" s="844"/>
      <c r="G48" s="844"/>
      <c r="H48" s="844"/>
      <c r="I48" s="844"/>
      <c r="J48" s="844"/>
      <c r="K48" s="844"/>
    </row>
    <row r="49" spans="4:11" x14ac:dyDescent="0.25">
      <c r="D49" s="844"/>
      <c r="E49" s="844"/>
      <c r="F49" s="844"/>
      <c r="G49" s="844"/>
      <c r="H49" s="844"/>
      <c r="I49" s="844"/>
      <c r="J49" s="844"/>
      <c r="K49" s="844"/>
    </row>
    <row r="50" spans="4:11" x14ac:dyDescent="0.25">
      <c r="D50" s="844"/>
      <c r="E50" s="844"/>
      <c r="F50" s="844"/>
      <c r="G50" s="844"/>
      <c r="H50" s="844"/>
      <c r="I50" s="844"/>
      <c r="J50" s="844"/>
      <c r="K50" s="844"/>
    </row>
    <row r="51" spans="4:11" x14ac:dyDescent="0.25">
      <c r="D51" s="844"/>
      <c r="E51" s="844"/>
      <c r="F51" s="844"/>
      <c r="G51" s="844"/>
      <c r="H51" s="844"/>
      <c r="I51" s="844"/>
      <c r="J51" s="844"/>
      <c r="K51" s="844"/>
    </row>
    <row r="52" spans="4:11" x14ac:dyDescent="0.25">
      <c r="D52" s="844"/>
      <c r="E52" s="844"/>
      <c r="F52" s="844"/>
      <c r="G52" s="844"/>
      <c r="H52" s="844"/>
      <c r="I52" s="844"/>
      <c r="J52" s="844"/>
      <c r="K52" s="844"/>
    </row>
    <row r="53" spans="4:11" x14ac:dyDescent="0.25">
      <c r="D53" s="844"/>
      <c r="E53" s="844"/>
      <c r="F53" s="844"/>
      <c r="G53" s="844"/>
      <c r="H53" s="844"/>
      <c r="I53" s="844"/>
      <c r="J53" s="844"/>
      <c r="K53" s="844"/>
    </row>
    <row r="54" spans="4:11" x14ac:dyDescent="0.25">
      <c r="D54" s="844"/>
      <c r="E54" s="844"/>
      <c r="F54" s="844"/>
      <c r="G54" s="844"/>
      <c r="H54" s="844"/>
      <c r="I54" s="844"/>
      <c r="J54" s="844"/>
      <c r="K54" s="844"/>
    </row>
    <row r="55" spans="4:11" x14ac:dyDescent="0.25">
      <c r="D55" s="844"/>
      <c r="E55" s="844"/>
      <c r="F55" s="844"/>
      <c r="G55" s="844"/>
      <c r="H55" s="844"/>
      <c r="I55" s="844"/>
      <c r="J55" s="844"/>
      <c r="K55" s="844"/>
    </row>
    <row r="56" spans="4:11" x14ac:dyDescent="0.25">
      <c r="D56" s="844"/>
      <c r="E56" s="844"/>
      <c r="F56" s="844"/>
      <c r="G56" s="844"/>
      <c r="H56" s="844"/>
      <c r="I56" s="844"/>
      <c r="J56" s="844"/>
      <c r="K56" s="844"/>
    </row>
    <row r="57" spans="4:11" x14ac:dyDescent="0.25">
      <c r="D57" s="844"/>
      <c r="E57" s="844"/>
      <c r="F57" s="844"/>
      <c r="G57" s="844"/>
      <c r="H57" s="844"/>
      <c r="I57" s="844"/>
      <c r="J57" s="844"/>
      <c r="K57" s="844"/>
    </row>
    <row r="58" spans="4:11" x14ac:dyDescent="0.25">
      <c r="D58" s="844"/>
      <c r="E58" s="844"/>
      <c r="F58" s="844"/>
      <c r="G58" s="844"/>
      <c r="H58" s="844"/>
      <c r="I58" s="844"/>
      <c r="J58" s="844"/>
      <c r="K58" s="844"/>
    </row>
    <row r="59" spans="4:11" x14ac:dyDescent="0.25">
      <c r="D59" s="844"/>
      <c r="E59" s="844"/>
      <c r="F59" s="844"/>
      <c r="G59" s="844"/>
      <c r="H59" s="844"/>
      <c r="I59" s="844"/>
      <c r="J59" s="844"/>
      <c r="K59" s="844"/>
    </row>
    <row r="60" spans="4:11" x14ac:dyDescent="0.25">
      <c r="D60" s="844"/>
      <c r="E60" s="844"/>
      <c r="F60" s="844"/>
      <c r="G60" s="844"/>
      <c r="H60" s="844"/>
      <c r="I60" s="844"/>
      <c r="J60" s="844"/>
      <c r="K60" s="844"/>
    </row>
    <row r="61" spans="4:11" x14ac:dyDescent="0.25">
      <c r="D61" s="844"/>
      <c r="E61" s="844"/>
      <c r="F61" s="844"/>
      <c r="G61" s="844"/>
      <c r="H61" s="844"/>
      <c r="I61" s="844"/>
      <c r="J61" s="844"/>
      <c r="K61" s="844"/>
    </row>
    <row r="62" spans="4:11" x14ac:dyDescent="0.25">
      <c r="D62" s="844"/>
      <c r="E62" s="844"/>
      <c r="F62" s="844"/>
      <c r="G62" s="844"/>
      <c r="H62" s="844"/>
      <c r="I62" s="844"/>
      <c r="J62" s="844"/>
      <c r="K62" s="844"/>
    </row>
    <row r="63" spans="4:11" x14ac:dyDescent="0.25">
      <c r="D63" s="844"/>
      <c r="E63" s="844"/>
      <c r="F63" s="844"/>
      <c r="G63" s="844"/>
      <c r="H63" s="844"/>
      <c r="I63" s="844"/>
      <c r="J63" s="844"/>
      <c r="K63" s="844"/>
    </row>
    <row r="64" spans="4:11" x14ac:dyDescent="0.25">
      <c r="D64" s="844"/>
      <c r="E64" s="844"/>
      <c r="F64" s="844"/>
      <c r="G64" s="844"/>
      <c r="H64" s="844"/>
      <c r="I64" s="844"/>
      <c r="J64" s="844"/>
      <c r="K64" s="844"/>
    </row>
    <row r="65" spans="4:11" x14ac:dyDescent="0.25">
      <c r="D65" s="844"/>
      <c r="E65" s="844"/>
      <c r="F65" s="844"/>
      <c r="G65" s="844"/>
      <c r="H65" s="844"/>
      <c r="I65" s="844"/>
      <c r="J65" s="844"/>
      <c r="K65" s="844"/>
    </row>
    <row r="66" spans="4:11" x14ac:dyDescent="0.25">
      <c r="D66" s="844"/>
      <c r="E66" s="844"/>
      <c r="F66" s="844"/>
      <c r="G66" s="844"/>
      <c r="H66" s="844"/>
      <c r="I66" s="844"/>
      <c r="J66" s="844"/>
      <c r="K66" s="844"/>
    </row>
    <row r="67" spans="4:11" x14ac:dyDescent="0.25">
      <c r="D67" s="844"/>
      <c r="E67" s="844"/>
      <c r="F67" s="844"/>
      <c r="G67" s="844"/>
      <c r="H67" s="844"/>
      <c r="I67" s="844"/>
      <c r="J67" s="844"/>
      <c r="K67" s="844"/>
    </row>
    <row r="68" spans="4:11" x14ac:dyDescent="0.25">
      <c r="D68" s="844"/>
      <c r="E68" s="844"/>
      <c r="F68" s="844"/>
      <c r="G68" s="844"/>
      <c r="H68" s="844"/>
      <c r="I68" s="844"/>
      <c r="J68" s="844"/>
      <c r="K68" s="844"/>
    </row>
    <row r="69" spans="4:11" x14ac:dyDescent="0.25">
      <c r="D69" s="844"/>
      <c r="E69" s="844"/>
      <c r="F69" s="844"/>
      <c r="G69" s="844"/>
      <c r="H69" s="844"/>
      <c r="I69" s="844"/>
      <c r="J69" s="844"/>
      <c r="K69" s="844"/>
    </row>
    <row r="70" spans="4:11" x14ac:dyDescent="0.25">
      <c r="D70" s="844"/>
      <c r="E70" s="844"/>
      <c r="F70" s="844"/>
      <c r="G70" s="844"/>
      <c r="H70" s="844"/>
      <c r="I70" s="844"/>
      <c r="J70" s="844"/>
      <c r="K70" s="844"/>
    </row>
    <row r="71" spans="4:11" x14ac:dyDescent="0.25">
      <c r="D71" s="844"/>
      <c r="E71" s="844"/>
      <c r="F71" s="844"/>
      <c r="G71" s="844"/>
      <c r="H71" s="844"/>
      <c r="I71" s="844"/>
      <c r="J71" s="844"/>
      <c r="K71" s="844"/>
    </row>
    <row r="72" spans="4:11" x14ac:dyDescent="0.25">
      <c r="D72" s="844"/>
      <c r="E72" s="844"/>
      <c r="F72" s="844"/>
      <c r="G72" s="844"/>
      <c r="H72" s="844"/>
      <c r="I72" s="844"/>
      <c r="J72" s="844"/>
      <c r="K72" s="844"/>
    </row>
    <row r="73" spans="4:11" x14ac:dyDescent="0.25">
      <c r="D73" s="844"/>
      <c r="E73" s="844"/>
      <c r="F73" s="844"/>
      <c r="G73" s="844"/>
      <c r="H73" s="844"/>
      <c r="I73" s="844"/>
      <c r="J73" s="844"/>
      <c r="K73" s="844"/>
    </row>
    <row r="74" spans="4:11" x14ac:dyDescent="0.25">
      <c r="D74" s="844"/>
      <c r="E74" s="844"/>
      <c r="F74" s="844"/>
      <c r="G74" s="844"/>
      <c r="H74" s="844"/>
      <c r="I74" s="844"/>
      <c r="J74" s="844"/>
      <c r="K74" s="844"/>
    </row>
    <row r="75" spans="4:11" x14ac:dyDescent="0.25">
      <c r="D75" s="844"/>
      <c r="E75" s="844"/>
      <c r="F75" s="844"/>
      <c r="G75" s="844"/>
      <c r="H75" s="844"/>
      <c r="I75" s="844"/>
      <c r="J75" s="844"/>
      <c r="K75" s="844"/>
    </row>
    <row r="76" spans="4:11" x14ac:dyDescent="0.25">
      <c r="D76" s="844"/>
      <c r="E76" s="844"/>
      <c r="F76" s="844"/>
      <c r="G76" s="844"/>
      <c r="H76" s="844"/>
      <c r="I76" s="844"/>
      <c r="J76" s="844"/>
      <c r="K76" s="844"/>
    </row>
    <row r="77" spans="4:11" x14ac:dyDescent="0.25">
      <c r="D77" s="844"/>
      <c r="E77" s="844"/>
      <c r="F77" s="844"/>
      <c r="G77" s="844"/>
      <c r="H77" s="844"/>
      <c r="I77" s="844"/>
      <c r="J77" s="844"/>
      <c r="K77" s="844"/>
    </row>
    <row r="78" spans="4:11" x14ac:dyDescent="0.25">
      <c r="D78" s="844"/>
      <c r="E78" s="844"/>
      <c r="F78" s="844"/>
      <c r="G78" s="844"/>
      <c r="H78" s="844"/>
      <c r="I78" s="844"/>
      <c r="J78" s="844"/>
      <c r="K78" s="844"/>
    </row>
    <row r="79" spans="4:11" x14ac:dyDescent="0.25">
      <c r="D79" s="844"/>
      <c r="E79" s="844"/>
      <c r="F79" s="844"/>
      <c r="G79" s="844"/>
      <c r="H79" s="844"/>
      <c r="I79" s="844"/>
      <c r="J79" s="844"/>
      <c r="K79" s="844"/>
    </row>
    <row r="80" spans="4:11" x14ac:dyDescent="0.25">
      <c r="D80" s="844"/>
      <c r="E80" s="844"/>
      <c r="F80" s="844"/>
      <c r="G80" s="844"/>
      <c r="H80" s="844"/>
      <c r="I80" s="844"/>
      <c r="J80" s="844"/>
      <c r="K80" s="844"/>
    </row>
    <row r="81" spans="4:11" x14ac:dyDescent="0.25">
      <c r="D81" s="844"/>
      <c r="E81" s="844"/>
      <c r="F81" s="844"/>
      <c r="G81" s="844"/>
      <c r="H81" s="844"/>
      <c r="I81" s="844"/>
      <c r="J81" s="844"/>
      <c r="K81" s="844"/>
    </row>
    <row r="82" spans="4:11" x14ac:dyDescent="0.25">
      <c r="D82" s="844"/>
      <c r="E82" s="844"/>
      <c r="F82" s="844"/>
      <c r="G82" s="844"/>
      <c r="H82" s="844"/>
      <c r="I82" s="844"/>
      <c r="J82" s="844"/>
      <c r="K82" s="844"/>
    </row>
    <row r="83" spans="4:11" x14ac:dyDescent="0.25">
      <c r="D83" s="844"/>
      <c r="E83" s="844"/>
      <c r="F83" s="844"/>
      <c r="G83" s="844"/>
      <c r="H83" s="844"/>
      <c r="I83" s="844"/>
      <c r="J83" s="844"/>
      <c r="K83" s="844"/>
    </row>
    <row r="84" spans="4:11" x14ac:dyDescent="0.25">
      <c r="D84" s="844"/>
      <c r="E84" s="844"/>
      <c r="F84" s="844"/>
      <c r="G84" s="844"/>
      <c r="H84" s="844"/>
      <c r="I84" s="844"/>
      <c r="J84" s="844"/>
      <c r="K84" s="844"/>
    </row>
    <row r="85" spans="4:11" x14ac:dyDescent="0.25">
      <c r="D85" s="844"/>
      <c r="E85" s="844"/>
      <c r="F85" s="844"/>
      <c r="G85" s="844"/>
      <c r="H85" s="844"/>
      <c r="I85" s="844"/>
      <c r="J85" s="844"/>
      <c r="K85" s="844"/>
    </row>
    <row r="86" spans="4:11" x14ac:dyDescent="0.25">
      <c r="D86" s="844"/>
      <c r="E86" s="844"/>
      <c r="F86" s="844"/>
      <c r="G86" s="844"/>
      <c r="H86" s="844"/>
      <c r="I86" s="844"/>
      <c r="J86" s="844"/>
      <c r="K86" s="844"/>
    </row>
    <row r="87" spans="4:11" x14ac:dyDescent="0.25">
      <c r="D87" s="844"/>
      <c r="E87" s="844"/>
      <c r="F87" s="844"/>
      <c r="G87" s="844"/>
      <c r="H87" s="844"/>
      <c r="I87" s="844"/>
      <c r="J87" s="844"/>
      <c r="K87" s="844"/>
    </row>
    <row r="88" spans="4:11" x14ac:dyDescent="0.25">
      <c r="D88" s="844"/>
      <c r="E88" s="844"/>
      <c r="F88" s="844"/>
      <c r="G88" s="844"/>
      <c r="H88" s="844"/>
      <c r="I88" s="844"/>
      <c r="J88" s="844"/>
      <c r="K88" s="844"/>
    </row>
    <row r="89" spans="4:11" x14ac:dyDescent="0.25">
      <c r="D89" s="844"/>
      <c r="E89" s="844"/>
      <c r="F89" s="844"/>
      <c r="G89" s="844"/>
      <c r="H89" s="844"/>
      <c r="I89" s="844"/>
      <c r="J89" s="844"/>
      <c r="K89" s="844"/>
    </row>
    <row r="90" spans="4:11" x14ac:dyDescent="0.25">
      <c r="D90" s="844"/>
      <c r="E90" s="844"/>
      <c r="F90" s="844"/>
      <c r="G90" s="844"/>
      <c r="H90" s="844"/>
      <c r="I90" s="844"/>
      <c r="J90" s="844"/>
      <c r="K90" s="844"/>
    </row>
    <row r="91" spans="4:11" x14ac:dyDescent="0.25">
      <c r="D91" s="844"/>
      <c r="E91" s="844"/>
      <c r="F91" s="844"/>
      <c r="G91" s="844"/>
      <c r="H91" s="844"/>
      <c r="I91" s="844"/>
      <c r="J91" s="844"/>
      <c r="K91" s="844"/>
    </row>
    <row r="92" spans="4:11" x14ac:dyDescent="0.25">
      <c r="D92" s="844"/>
      <c r="E92" s="844"/>
      <c r="F92" s="844"/>
      <c r="G92" s="844"/>
      <c r="H92" s="844"/>
      <c r="I92" s="844"/>
      <c r="J92" s="844"/>
      <c r="K92" s="844"/>
    </row>
    <row r="93" spans="4:11" x14ac:dyDescent="0.25">
      <c r="D93" s="844"/>
      <c r="E93" s="844"/>
      <c r="F93" s="844"/>
      <c r="G93" s="844"/>
      <c r="H93" s="844"/>
      <c r="I93" s="844"/>
      <c r="J93" s="844"/>
      <c r="K93" s="844"/>
    </row>
    <row r="94" spans="4:11" x14ac:dyDescent="0.25">
      <c r="D94" s="844"/>
      <c r="E94" s="844"/>
      <c r="F94" s="844"/>
      <c r="G94" s="844"/>
      <c r="H94" s="844"/>
      <c r="I94" s="844"/>
      <c r="J94" s="844"/>
      <c r="K94" s="844"/>
    </row>
    <row r="95" spans="4:11" x14ac:dyDescent="0.25">
      <c r="D95" s="844"/>
      <c r="E95" s="844"/>
      <c r="F95" s="844"/>
      <c r="G95" s="844"/>
      <c r="H95" s="844"/>
      <c r="I95" s="844"/>
      <c r="J95" s="844"/>
      <c r="K95" s="844"/>
    </row>
    <row r="96" spans="4:11" x14ac:dyDescent="0.25">
      <c r="D96" s="844"/>
      <c r="E96" s="844"/>
      <c r="F96" s="844"/>
      <c r="G96" s="844"/>
      <c r="H96" s="844"/>
      <c r="I96" s="844"/>
      <c r="J96" s="844"/>
      <c r="K96" s="844"/>
    </row>
    <row r="97" spans="4:11" x14ac:dyDescent="0.25">
      <c r="D97" s="844"/>
      <c r="E97" s="844"/>
      <c r="F97" s="844"/>
      <c r="G97" s="844"/>
      <c r="H97" s="844"/>
      <c r="I97" s="844"/>
      <c r="J97" s="844"/>
      <c r="K97" s="844"/>
    </row>
    <row r="98" spans="4:11" x14ac:dyDescent="0.25">
      <c r="D98" s="844"/>
      <c r="E98" s="844"/>
      <c r="F98" s="844"/>
      <c r="G98" s="844"/>
      <c r="H98" s="844"/>
      <c r="I98" s="844"/>
      <c r="J98" s="844"/>
      <c r="K98" s="844"/>
    </row>
    <row r="99" spans="4:11" x14ac:dyDescent="0.25">
      <c r="D99" s="844"/>
      <c r="E99" s="844"/>
      <c r="F99" s="844"/>
      <c r="G99" s="844"/>
      <c r="H99" s="844"/>
      <c r="I99" s="844"/>
      <c r="J99" s="844"/>
      <c r="K99" s="844"/>
    </row>
    <row r="100" spans="4:11" x14ac:dyDescent="0.25">
      <c r="D100" s="844"/>
      <c r="E100" s="844"/>
      <c r="F100" s="844"/>
      <c r="G100" s="844"/>
      <c r="H100" s="844"/>
      <c r="I100" s="844"/>
      <c r="J100" s="844"/>
      <c r="K100" s="844"/>
    </row>
    <row r="101" spans="4:11" x14ac:dyDescent="0.25">
      <c r="D101" s="844"/>
      <c r="E101" s="844"/>
      <c r="F101" s="844"/>
      <c r="G101" s="844"/>
      <c r="H101" s="844"/>
      <c r="I101" s="844"/>
      <c r="J101" s="844"/>
      <c r="K101" s="844"/>
    </row>
    <row r="102" spans="4:11" x14ac:dyDescent="0.25">
      <c r="D102" s="844"/>
      <c r="E102" s="844"/>
      <c r="F102" s="844"/>
      <c r="G102" s="844"/>
      <c r="H102" s="844"/>
      <c r="I102" s="844"/>
      <c r="J102" s="844"/>
      <c r="K102" s="844"/>
    </row>
    <row r="103" spans="4:11" x14ac:dyDescent="0.25">
      <c r="D103" s="844"/>
      <c r="E103" s="844"/>
      <c r="F103" s="844"/>
      <c r="G103" s="844"/>
      <c r="H103" s="844"/>
      <c r="I103" s="844"/>
      <c r="J103" s="844"/>
      <c r="K103" s="844"/>
    </row>
    <row r="104" spans="4:11" x14ac:dyDescent="0.25">
      <c r="D104" s="844"/>
      <c r="E104" s="844"/>
      <c r="F104" s="844"/>
      <c r="G104" s="844"/>
      <c r="H104" s="844"/>
      <c r="I104" s="844"/>
      <c r="J104" s="844"/>
      <c r="K104" s="844"/>
    </row>
    <row r="105" spans="4:11" x14ac:dyDescent="0.25">
      <c r="D105" s="844"/>
      <c r="E105" s="844"/>
      <c r="F105" s="844"/>
      <c r="G105" s="844"/>
      <c r="H105" s="844"/>
      <c r="I105" s="844"/>
      <c r="J105" s="844"/>
      <c r="K105" s="844"/>
    </row>
    <row r="106" spans="4:11" x14ac:dyDescent="0.25">
      <c r="D106" s="844"/>
      <c r="E106" s="844"/>
      <c r="F106" s="844"/>
      <c r="G106" s="844"/>
      <c r="H106" s="844"/>
      <c r="I106" s="844"/>
      <c r="J106" s="844"/>
      <c r="K106" s="844"/>
    </row>
    <row r="107" spans="4:11" x14ac:dyDescent="0.25">
      <c r="D107" s="844"/>
      <c r="E107" s="844"/>
      <c r="F107" s="844"/>
      <c r="G107" s="844"/>
      <c r="H107" s="844"/>
      <c r="I107" s="844"/>
      <c r="J107" s="844"/>
      <c r="K107" s="844"/>
    </row>
    <row r="108" spans="4:11" x14ac:dyDescent="0.25">
      <c r="D108" s="844"/>
      <c r="E108" s="844"/>
      <c r="F108" s="844"/>
      <c r="G108" s="844"/>
      <c r="H108" s="844"/>
      <c r="I108" s="844"/>
      <c r="J108" s="844"/>
      <c r="K108" s="844"/>
    </row>
    <row r="109" spans="4:11" x14ac:dyDescent="0.25">
      <c r="D109" s="844"/>
      <c r="E109" s="844"/>
      <c r="F109" s="844"/>
      <c r="G109" s="844"/>
      <c r="H109" s="844"/>
      <c r="I109" s="844"/>
      <c r="J109" s="844"/>
      <c r="K109" s="844"/>
    </row>
    <row r="110" spans="4:11" x14ac:dyDescent="0.25">
      <c r="D110" s="844"/>
      <c r="E110" s="844"/>
      <c r="F110" s="844"/>
      <c r="G110" s="844"/>
      <c r="H110" s="844"/>
      <c r="I110" s="844"/>
      <c r="J110" s="844"/>
      <c r="K110" s="844"/>
    </row>
    <row r="111" spans="4:11" x14ac:dyDescent="0.25">
      <c r="D111" s="844"/>
      <c r="E111" s="844"/>
      <c r="F111" s="844"/>
      <c r="G111" s="844"/>
      <c r="H111" s="844"/>
      <c r="I111" s="844"/>
      <c r="J111" s="844"/>
      <c r="K111" s="844"/>
    </row>
    <row r="112" spans="4:11" x14ac:dyDescent="0.25">
      <c r="D112" s="844"/>
      <c r="E112" s="844"/>
      <c r="F112" s="844"/>
      <c r="G112" s="844"/>
      <c r="H112" s="844"/>
      <c r="I112" s="844"/>
      <c r="J112" s="844"/>
      <c r="K112" s="844"/>
    </row>
    <row r="113" spans="4:11" x14ac:dyDescent="0.25">
      <c r="D113" s="844"/>
      <c r="E113" s="844"/>
      <c r="F113" s="844"/>
      <c r="G113" s="844"/>
      <c r="H113" s="844"/>
      <c r="I113" s="844"/>
      <c r="J113" s="844"/>
      <c r="K113" s="844"/>
    </row>
    <row r="114" spans="4:11" x14ac:dyDescent="0.25">
      <c r="D114" s="844"/>
      <c r="E114" s="844"/>
      <c r="F114" s="844"/>
      <c r="G114" s="844"/>
      <c r="H114" s="844"/>
      <c r="I114" s="844"/>
      <c r="J114" s="844"/>
      <c r="K114" s="844"/>
    </row>
    <row r="115" spans="4:11" x14ac:dyDescent="0.25">
      <c r="D115" s="844"/>
      <c r="E115" s="844"/>
      <c r="F115" s="844"/>
      <c r="G115" s="844"/>
      <c r="H115" s="844"/>
      <c r="I115" s="844"/>
      <c r="J115" s="844"/>
      <c r="K115" s="844"/>
    </row>
    <row r="116" spans="4:11" x14ac:dyDescent="0.25">
      <c r="D116" s="844"/>
      <c r="E116" s="844"/>
      <c r="F116" s="844"/>
      <c r="G116" s="844"/>
      <c r="H116" s="844"/>
      <c r="I116" s="844"/>
      <c r="J116" s="844"/>
      <c r="K116" s="844"/>
    </row>
    <row r="117" spans="4:11" x14ac:dyDescent="0.25">
      <c r="D117" s="844"/>
      <c r="E117" s="844"/>
      <c r="F117" s="844"/>
      <c r="G117" s="844"/>
      <c r="H117" s="844"/>
      <c r="I117" s="844"/>
      <c r="J117" s="844"/>
      <c r="K117" s="844"/>
    </row>
    <row r="118" spans="4:11" x14ac:dyDescent="0.25">
      <c r="D118" s="844"/>
      <c r="E118" s="844"/>
      <c r="F118" s="844"/>
      <c r="G118" s="844"/>
      <c r="H118" s="844"/>
      <c r="I118" s="844"/>
      <c r="J118" s="844"/>
      <c r="K118" s="844"/>
    </row>
    <row r="119" spans="4:11" x14ac:dyDescent="0.25">
      <c r="D119" s="844"/>
      <c r="E119" s="844"/>
      <c r="F119" s="844"/>
      <c r="G119" s="844"/>
      <c r="H119" s="844"/>
      <c r="I119" s="844"/>
      <c r="J119" s="844"/>
      <c r="K119" s="844"/>
    </row>
    <row r="120" spans="4:11" x14ac:dyDescent="0.25">
      <c r="D120" s="844"/>
      <c r="E120" s="844"/>
      <c r="F120" s="844"/>
      <c r="G120" s="844"/>
      <c r="H120" s="844"/>
      <c r="I120" s="844"/>
      <c r="J120" s="844"/>
      <c r="K120" s="844"/>
    </row>
    <row r="121" spans="4:11" x14ac:dyDescent="0.25">
      <c r="D121" s="844"/>
      <c r="E121" s="844"/>
      <c r="F121" s="844"/>
      <c r="G121" s="844"/>
      <c r="H121" s="844"/>
      <c r="I121" s="844"/>
      <c r="J121" s="844"/>
      <c r="K121" s="844"/>
    </row>
    <row r="122" spans="4:11" x14ac:dyDescent="0.25">
      <c r="D122" s="844"/>
      <c r="E122" s="844"/>
      <c r="F122" s="844"/>
      <c r="G122" s="844"/>
      <c r="H122" s="844"/>
      <c r="I122" s="844"/>
      <c r="J122" s="844"/>
      <c r="K122" s="844"/>
    </row>
    <row r="123" spans="4:11" x14ac:dyDescent="0.25">
      <c r="D123" s="844"/>
      <c r="E123" s="844"/>
      <c r="F123" s="844"/>
      <c r="G123" s="844"/>
      <c r="H123" s="844"/>
      <c r="I123" s="844"/>
      <c r="J123" s="844"/>
      <c r="K123" s="844"/>
    </row>
    <row r="124" spans="4:11" x14ac:dyDescent="0.25">
      <c r="D124" s="844"/>
      <c r="E124" s="844"/>
      <c r="F124" s="844"/>
      <c r="G124" s="844"/>
      <c r="H124" s="844"/>
      <c r="I124" s="844"/>
      <c r="J124" s="844"/>
      <c r="K124" s="844"/>
    </row>
    <row r="125" spans="4:11" x14ac:dyDescent="0.25">
      <c r="D125" s="844"/>
      <c r="E125" s="844"/>
      <c r="F125" s="844"/>
      <c r="G125" s="844"/>
      <c r="H125" s="844"/>
      <c r="I125" s="844"/>
      <c r="J125" s="844"/>
      <c r="K125" s="844"/>
    </row>
    <row r="126" spans="4:11" x14ac:dyDescent="0.25">
      <c r="D126" s="844"/>
      <c r="E126" s="844"/>
      <c r="F126" s="844"/>
      <c r="G126" s="844"/>
      <c r="H126" s="844"/>
      <c r="I126" s="844"/>
      <c r="J126" s="844"/>
      <c r="K126" s="844"/>
    </row>
    <row r="127" spans="4:11" x14ac:dyDescent="0.25">
      <c r="D127" s="844"/>
      <c r="E127" s="844"/>
      <c r="F127" s="844"/>
      <c r="G127" s="844"/>
      <c r="H127" s="844"/>
      <c r="I127" s="844"/>
      <c r="J127" s="844"/>
      <c r="K127" s="844"/>
    </row>
    <row r="128" spans="4:11" x14ac:dyDescent="0.25">
      <c r="D128" s="844"/>
      <c r="E128" s="844"/>
      <c r="F128" s="844"/>
      <c r="G128" s="844"/>
      <c r="H128" s="844"/>
      <c r="I128" s="844"/>
      <c r="J128" s="844"/>
      <c r="K128" s="844"/>
    </row>
    <row r="129" spans="4:11" x14ac:dyDescent="0.25">
      <c r="D129" s="844"/>
      <c r="E129" s="844"/>
      <c r="F129" s="844"/>
      <c r="G129" s="844"/>
      <c r="H129" s="844"/>
      <c r="I129" s="844"/>
      <c r="J129" s="844"/>
      <c r="K129" s="844"/>
    </row>
    <row r="130" spans="4:11" x14ac:dyDescent="0.25">
      <c r="D130" s="844"/>
      <c r="E130" s="844"/>
      <c r="F130" s="844"/>
      <c r="G130" s="844"/>
      <c r="H130" s="844"/>
      <c r="I130" s="844"/>
      <c r="J130" s="844"/>
      <c r="K130" s="844"/>
    </row>
    <row r="131" spans="4:11" x14ac:dyDescent="0.25">
      <c r="D131" s="844"/>
      <c r="E131" s="844"/>
      <c r="F131" s="844"/>
      <c r="G131" s="844"/>
      <c r="H131" s="844"/>
      <c r="I131" s="844"/>
      <c r="J131" s="844"/>
      <c r="K131" s="844"/>
    </row>
    <row r="132" spans="4:11" x14ac:dyDescent="0.25">
      <c r="D132" s="844"/>
      <c r="E132" s="844"/>
      <c r="F132" s="844"/>
      <c r="G132" s="844"/>
      <c r="H132" s="844"/>
      <c r="I132" s="844"/>
      <c r="J132" s="844"/>
      <c r="K132" s="844"/>
    </row>
    <row r="133" spans="4:11" x14ac:dyDescent="0.25">
      <c r="D133" s="844"/>
      <c r="E133" s="844"/>
      <c r="F133" s="844"/>
      <c r="G133" s="844"/>
      <c r="H133" s="844"/>
      <c r="I133" s="844"/>
      <c r="J133" s="844"/>
      <c r="K133" s="844"/>
    </row>
    <row r="134" spans="4:11" x14ac:dyDescent="0.25">
      <c r="D134" s="844"/>
      <c r="E134" s="844"/>
      <c r="F134" s="844"/>
      <c r="G134" s="844"/>
      <c r="H134" s="844"/>
      <c r="I134" s="844"/>
      <c r="J134" s="844"/>
      <c r="K134" s="844"/>
    </row>
    <row r="135" spans="4:11" x14ac:dyDescent="0.25">
      <c r="D135" s="844"/>
      <c r="E135" s="844"/>
      <c r="F135" s="844"/>
      <c r="G135" s="844"/>
      <c r="H135" s="844"/>
      <c r="I135" s="844"/>
      <c r="J135" s="844"/>
      <c r="K135" s="844"/>
    </row>
    <row r="136" spans="4:11" x14ac:dyDescent="0.25">
      <c r="D136" s="844"/>
      <c r="E136" s="844"/>
      <c r="F136" s="844"/>
      <c r="G136" s="844"/>
      <c r="H136" s="844"/>
      <c r="I136" s="844"/>
      <c r="J136" s="844"/>
      <c r="K136" s="844"/>
    </row>
    <row r="137" spans="4:11" x14ac:dyDescent="0.25">
      <c r="D137" s="844"/>
      <c r="E137" s="844"/>
      <c r="F137" s="844"/>
      <c r="G137" s="844"/>
      <c r="H137" s="844"/>
      <c r="I137" s="844"/>
      <c r="J137" s="844"/>
      <c r="K137" s="844"/>
    </row>
    <row r="138" spans="4:11" x14ac:dyDescent="0.25">
      <c r="D138" s="844"/>
      <c r="E138" s="844"/>
      <c r="F138" s="844"/>
      <c r="G138" s="844"/>
      <c r="H138" s="844"/>
      <c r="I138" s="844"/>
      <c r="J138" s="844"/>
      <c r="K138" s="844"/>
    </row>
    <row r="139" spans="4:11" x14ac:dyDescent="0.25">
      <c r="D139" s="844"/>
      <c r="E139" s="844"/>
      <c r="F139" s="844"/>
      <c r="G139" s="844"/>
      <c r="H139" s="844"/>
      <c r="I139" s="844"/>
      <c r="J139" s="844"/>
      <c r="K139" s="844"/>
    </row>
    <row r="140" spans="4:11" x14ac:dyDescent="0.25">
      <c r="D140" s="844"/>
      <c r="E140" s="844"/>
      <c r="F140" s="844"/>
      <c r="G140" s="844"/>
      <c r="H140" s="844"/>
      <c r="I140" s="844"/>
      <c r="J140" s="844"/>
      <c r="K140" s="844"/>
    </row>
    <row r="141" spans="4:11" x14ac:dyDescent="0.25">
      <c r="D141" s="844"/>
      <c r="E141" s="844"/>
      <c r="F141" s="844"/>
      <c r="G141" s="844"/>
      <c r="H141" s="844"/>
      <c r="I141" s="844"/>
      <c r="J141" s="844"/>
      <c r="K141" s="844"/>
    </row>
    <row r="142" spans="4:11" x14ac:dyDescent="0.25">
      <c r="D142" s="844"/>
      <c r="E142" s="844"/>
      <c r="F142" s="844"/>
      <c r="G142" s="844"/>
      <c r="H142" s="844"/>
      <c r="I142" s="844"/>
      <c r="J142" s="844"/>
      <c r="K142" s="844"/>
    </row>
    <row r="143" spans="4:11" x14ac:dyDescent="0.25">
      <c r="D143" s="844"/>
      <c r="E143" s="844"/>
      <c r="F143" s="844"/>
      <c r="G143" s="844"/>
      <c r="H143" s="844"/>
      <c r="I143" s="844"/>
      <c r="J143" s="844"/>
      <c r="K143" s="844"/>
    </row>
    <row r="144" spans="4:11" x14ac:dyDescent="0.25">
      <c r="D144" s="844"/>
      <c r="E144" s="844"/>
      <c r="F144" s="844"/>
      <c r="G144" s="844"/>
      <c r="H144" s="844"/>
      <c r="I144" s="844"/>
      <c r="J144" s="844"/>
      <c r="K144" s="844"/>
    </row>
    <row r="145" spans="4:11" x14ac:dyDescent="0.25">
      <c r="D145" s="844"/>
      <c r="E145" s="844"/>
      <c r="F145" s="844"/>
      <c r="G145" s="844"/>
      <c r="H145" s="844"/>
      <c r="I145" s="844"/>
      <c r="J145" s="844"/>
      <c r="K145" s="844"/>
    </row>
    <row r="146" spans="4:11" x14ac:dyDescent="0.25">
      <c r="D146" s="844"/>
      <c r="E146" s="844"/>
      <c r="F146" s="844"/>
      <c r="G146" s="844"/>
      <c r="H146" s="844"/>
      <c r="I146" s="844"/>
      <c r="J146" s="844"/>
      <c r="K146" s="844"/>
    </row>
    <row r="147" spans="4:11" x14ac:dyDescent="0.25">
      <c r="D147" s="844"/>
      <c r="E147" s="844"/>
      <c r="F147" s="844"/>
      <c r="G147" s="844"/>
      <c r="H147" s="844"/>
      <c r="I147" s="844"/>
      <c r="J147" s="844"/>
      <c r="K147" s="844"/>
    </row>
    <row r="148" spans="4:11" x14ac:dyDescent="0.25">
      <c r="D148" s="844"/>
      <c r="E148" s="844"/>
      <c r="F148" s="844"/>
      <c r="G148" s="844"/>
      <c r="H148" s="844"/>
      <c r="I148" s="844"/>
      <c r="J148" s="844"/>
      <c r="K148" s="844"/>
    </row>
    <row r="149" spans="4:11" x14ac:dyDescent="0.25">
      <c r="D149" s="844"/>
      <c r="E149" s="844"/>
      <c r="F149" s="844"/>
      <c r="G149" s="844"/>
      <c r="H149" s="844"/>
      <c r="I149" s="844"/>
      <c r="J149" s="844"/>
      <c r="K149" s="844"/>
    </row>
    <row r="150" spans="4:11" x14ac:dyDescent="0.25">
      <c r="D150" s="844"/>
      <c r="E150" s="844"/>
      <c r="F150" s="844"/>
      <c r="G150" s="844"/>
      <c r="H150" s="844"/>
      <c r="I150" s="844"/>
      <c r="J150" s="844"/>
      <c r="K150" s="844"/>
    </row>
    <row r="151" spans="4:11" x14ac:dyDescent="0.25">
      <c r="D151" s="844"/>
      <c r="E151" s="844"/>
      <c r="F151" s="844"/>
      <c r="G151" s="844"/>
      <c r="H151" s="844"/>
      <c r="I151" s="844"/>
      <c r="J151" s="844"/>
      <c r="K151" s="844"/>
    </row>
    <row r="152" spans="4:11" x14ac:dyDescent="0.25">
      <c r="D152" s="844"/>
      <c r="E152" s="844"/>
      <c r="F152" s="844"/>
      <c r="G152" s="844"/>
      <c r="H152" s="844"/>
      <c r="I152" s="844"/>
      <c r="J152" s="844"/>
      <c r="K152" s="844"/>
    </row>
    <row r="153" spans="4:11" x14ac:dyDescent="0.25">
      <c r="D153" s="844"/>
      <c r="E153" s="844"/>
      <c r="F153" s="844"/>
      <c r="G153" s="844"/>
      <c r="H153" s="844"/>
      <c r="I153" s="844"/>
      <c r="J153" s="844"/>
      <c r="K153" s="844"/>
    </row>
    <row r="154" spans="4:11" x14ac:dyDescent="0.25">
      <c r="D154" s="844"/>
      <c r="E154" s="844"/>
      <c r="F154" s="844"/>
      <c r="G154" s="844"/>
      <c r="H154" s="844"/>
      <c r="I154" s="844"/>
      <c r="J154" s="844"/>
      <c r="K154" s="844"/>
    </row>
    <row r="155" spans="4:11" x14ac:dyDescent="0.25">
      <c r="D155" s="844"/>
      <c r="E155" s="844"/>
      <c r="F155" s="844"/>
      <c r="G155" s="844"/>
      <c r="H155" s="844"/>
      <c r="I155" s="844"/>
      <c r="J155" s="844"/>
      <c r="K155" s="844"/>
    </row>
    <row r="156" spans="4:11" x14ac:dyDescent="0.25">
      <c r="D156" s="844"/>
      <c r="E156" s="844"/>
      <c r="F156" s="844"/>
      <c r="G156" s="844"/>
      <c r="H156" s="844"/>
      <c r="I156" s="844"/>
      <c r="J156" s="844"/>
      <c r="K156" s="844"/>
    </row>
    <row r="157" spans="4:11" x14ac:dyDescent="0.25">
      <c r="D157" s="844"/>
      <c r="E157" s="844"/>
      <c r="F157" s="844"/>
      <c r="G157" s="844"/>
      <c r="H157" s="844"/>
      <c r="I157" s="844"/>
      <c r="J157" s="844"/>
      <c r="K157" s="844"/>
    </row>
    <row r="158" spans="4:11" x14ac:dyDescent="0.25">
      <c r="D158" s="844"/>
      <c r="E158" s="844"/>
      <c r="F158" s="844"/>
      <c r="G158" s="844"/>
      <c r="H158" s="844"/>
      <c r="I158" s="844"/>
      <c r="J158" s="844"/>
      <c r="K158" s="844"/>
    </row>
    <row r="159" spans="4:11" x14ac:dyDescent="0.25">
      <c r="D159" s="844"/>
      <c r="E159" s="844"/>
      <c r="F159" s="844"/>
      <c r="G159" s="844"/>
      <c r="H159" s="844"/>
      <c r="I159" s="844"/>
      <c r="J159" s="844"/>
      <c r="K159" s="844"/>
    </row>
    <row r="160" spans="4:11" x14ac:dyDescent="0.25">
      <c r="D160" s="844"/>
      <c r="E160" s="844"/>
      <c r="F160" s="844"/>
      <c r="G160" s="844"/>
      <c r="H160" s="844"/>
      <c r="I160" s="844"/>
      <c r="J160" s="844"/>
      <c r="K160" s="844"/>
    </row>
    <row r="161" spans="4:11" x14ac:dyDescent="0.25">
      <c r="D161" s="844"/>
      <c r="E161" s="844"/>
      <c r="F161" s="844"/>
      <c r="G161" s="844"/>
      <c r="H161" s="844"/>
      <c r="I161" s="844"/>
      <c r="J161" s="844"/>
      <c r="K161" s="844"/>
    </row>
    <row r="162" spans="4:11" x14ac:dyDescent="0.25">
      <c r="D162" s="844"/>
      <c r="E162" s="844"/>
      <c r="F162" s="844"/>
      <c r="G162" s="844"/>
      <c r="H162" s="844"/>
      <c r="I162" s="844"/>
      <c r="J162" s="844"/>
      <c r="K162" s="844"/>
    </row>
    <row r="163" spans="4:11" x14ac:dyDescent="0.25">
      <c r="D163" s="844"/>
      <c r="E163" s="844"/>
      <c r="F163" s="844"/>
      <c r="G163" s="844"/>
      <c r="H163" s="844"/>
      <c r="I163" s="844"/>
      <c r="J163" s="844"/>
      <c r="K163" s="844"/>
    </row>
    <row r="164" spans="4:11" x14ac:dyDescent="0.25">
      <c r="D164" s="844"/>
      <c r="E164" s="844"/>
      <c r="F164" s="844"/>
      <c r="G164" s="844"/>
      <c r="H164" s="844"/>
      <c r="I164" s="844"/>
      <c r="J164" s="844"/>
      <c r="K164" s="844"/>
    </row>
    <row r="165" spans="4:11" x14ac:dyDescent="0.25">
      <c r="D165" s="844"/>
      <c r="E165" s="844"/>
      <c r="F165" s="844"/>
      <c r="G165" s="844"/>
      <c r="H165" s="844"/>
      <c r="I165" s="844"/>
      <c r="J165" s="844"/>
      <c r="K165" s="844"/>
    </row>
    <row r="166" spans="4:11" x14ac:dyDescent="0.25">
      <c r="D166" s="844"/>
      <c r="E166" s="844"/>
      <c r="F166" s="844"/>
      <c r="G166" s="844"/>
      <c r="H166" s="844"/>
      <c r="I166" s="844"/>
      <c r="J166" s="844"/>
      <c r="K166" s="844"/>
    </row>
    <row r="167" spans="4:11" x14ac:dyDescent="0.25">
      <c r="D167" s="844"/>
      <c r="E167" s="844"/>
      <c r="F167" s="844"/>
      <c r="G167" s="844"/>
      <c r="H167" s="844"/>
      <c r="I167" s="844"/>
      <c r="J167" s="844"/>
      <c r="K167" s="844"/>
    </row>
    <row r="168" spans="4:11" x14ac:dyDescent="0.25">
      <c r="D168" s="844"/>
      <c r="E168" s="844"/>
      <c r="F168" s="844"/>
      <c r="G168" s="844"/>
      <c r="H168" s="844"/>
      <c r="I168" s="844"/>
      <c r="J168" s="844"/>
      <c r="K168" s="844"/>
    </row>
    <row r="169" spans="4:11" x14ac:dyDescent="0.25">
      <c r="D169" s="844"/>
      <c r="E169" s="844"/>
      <c r="F169" s="844"/>
      <c r="G169" s="844"/>
      <c r="H169" s="844"/>
      <c r="I169" s="844"/>
      <c r="J169" s="844"/>
      <c r="K169" s="844"/>
    </row>
    <row r="170" spans="4:11" x14ac:dyDescent="0.25">
      <c r="D170" s="844"/>
      <c r="E170" s="844"/>
      <c r="F170" s="844"/>
      <c r="G170" s="844"/>
      <c r="H170" s="844"/>
      <c r="I170" s="844"/>
      <c r="J170" s="844"/>
      <c r="K170" s="844"/>
    </row>
    <row r="171" spans="4:11" x14ac:dyDescent="0.25">
      <c r="D171" s="844"/>
      <c r="E171" s="844"/>
      <c r="F171" s="844"/>
      <c r="G171" s="844"/>
      <c r="H171" s="844"/>
      <c r="I171" s="844"/>
      <c r="J171" s="844"/>
      <c r="K171" s="844"/>
    </row>
    <row r="172" spans="4:11" x14ac:dyDescent="0.25">
      <c r="D172" s="844"/>
      <c r="E172" s="844"/>
      <c r="F172" s="844"/>
      <c r="G172" s="844"/>
      <c r="H172" s="844"/>
      <c r="I172" s="844"/>
      <c r="J172" s="844"/>
      <c r="K172" s="844"/>
    </row>
    <row r="173" spans="4:11" x14ac:dyDescent="0.25">
      <c r="D173" s="844"/>
      <c r="E173" s="844"/>
      <c r="F173" s="844"/>
      <c r="G173" s="844"/>
      <c r="H173" s="844"/>
      <c r="I173" s="844"/>
      <c r="J173" s="844"/>
      <c r="K173" s="844"/>
    </row>
    <row r="174" spans="4:11" x14ac:dyDescent="0.25">
      <c r="D174" s="844"/>
      <c r="E174" s="844"/>
      <c r="F174" s="844"/>
      <c r="G174" s="844"/>
      <c r="H174" s="844"/>
      <c r="I174" s="844"/>
      <c r="J174" s="844"/>
      <c r="K174" s="844"/>
    </row>
    <row r="175" spans="4:11" x14ac:dyDescent="0.25">
      <c r="D175" s="844"/>
      <c r="E175" s="844"/>
      <c r="F175" s="844"/>
      <c r="G175" s="844"/>
      <c r="H175" s="844"/>
      <c r="I175" s="844"/>
      <c r="J175" s="844"/>
      <c r="K175" s="844"/>
    </row>
    <row r="176" spans="4:11" x14ac:dyDescent="0.25">
      <c r="D176" s="844"/>
      <c r="E176" s="844"/>
      <c r="F176" s="844"/>
      <c r="G176" s="844"/>
      <c r="H176" s="844"/>
      <c r="I176" s="844"/>
      <c r="J176" s="844"/>
      <c r="K176" s="844"/>
    </row>
    <row r="177" spans="4:11" x14ac:dyDescent="0.25">
      <c r="D177" s="844"/>
      <c r="E177" s="844"/>
      <c r="F177" s="844"/>
      <c r="G177" s="844"/>
      <c r="H177" s="844"/>
      <c r="I177" s="844"/>
      <c r="J177" s="844"/>
      <c r="K177" s="844"/>
    </row>
    <row r="178" spans="4:11" x14ac:dyDescent="0.25">
      <c r="D178" s="844"/>
      <c r="E178" s="844"/>
      <c r="F178" s="844"/>
      <c r="G178" s="844"/>
      <c r="H178" s="844"/>
      <c r="I178" s="844"/>
      <c r="J178" s="844"/>
      <c r="K178" s="844"/>
    </row>
    <row r="179" spans="4:11" x14ac:dyDescent="0.25">
      <c r="D179" s="844"/>
      <c r="E179" s="844"/>
      <c r="F179" s="844"/>
      <c r="G179" s="844"/>
      <c r="H179" s="844"/>
      <c r="I179" s="844"/>
      <c r="J179" s="844"/>
      <c r="K179" s="844"/>
    </row>
    <row r="180" spans="4:11" x14ac:dyDescent="0.25">
      <c r="D180" s="844"/>
      <c r="E180" s="844"/>
      <c r="F180" s="844"/>
      <c r="G180" s="844"/>
      <c r="H180" s="844"/>
      <c r="I180" s="844"/>
      <c r="J180" s="844"/>
      <c r="K180" s="844"/>
    </row>
    <row r="181" spans="4:11" x14ac:dyDescent="0.25">
      <c r="D181" s="844"/>
      <c r="E181" s="844"/>
      <c r="F181" s="844"/>
      <c r="G181" s="844"/>
      <c r="H181" s="844"/>
      <c r="I181" s="844"/>
      <c r="J181" s="844"/>
      <c r="K181" s="844"/>
    </row>
    <row r="182" spans="4:11" x14ac:dyDescent="0.25">
      <c r="D182" s="844"/>
      <c r="E182" s="844"/>
      <c r="F182" s="844"/>
      <c r="G182" s="844"/>
      <c r="H182" s="844"/>
      <c r="I182" s="844"/>
      <c r="J182" s="844"/>
      <c r="K182" s="844"/>
    </row>
    <row r="183" spans="4:11" x14ac:dyDescent="0.25">
      <c r="D183" s="844"/>
      <c r="E183" s="844"/>
      <c r="F183" s="844"/>
      <c r="G183" s="844"/>
      <c r="H183" s="844"/>
      <c r="I183" s="844"/>
      <c r="J183" s="844"/>
      <c r="K183" s="844"/>
    </row>
    <row r="184" spans="4:11" x14ac:dyDescent="0.25">
      <c r="D184" s="844"/>
      <c r="E184" s="844"/>
      <c r="F184" s="844"/>
      <c r="G184" s="844"/>
      <c r="H184" s="844"/>
      <c r="I184" s="844"/>
      <c r="J184" s="844"/>
      <c r="K184" s="844"/>
    </row>
    <row r="185" spans="4:11" x14ac:dyDescent="0.25">
      <c r="D185" s="844"/>
      <c r="E185" s="844"/>
      <c r="F185" s="844"/>
      <c r="G185" s="844"/>
      <c r="H185" s="844"/>
      <c r="I185" s="844"/>
      <c r="J185" s="844"/>
      <c r="K185" s="844"/>
    </row>
    <row r="186" spans="4:11" x14ac:dyDescent="0.25">
      <c r="D186" s="844"/>
      <c r="E186" s="844"/>
      <c r="F186" s="844"/>
      <c r="G186" s="844"/>
      <c r="H186" s="844"/>
      <c r="I186" s="844"/>
      <c r="J186" s="844"/>
      <c r="K186" s="844"/>
    </row>
    <row r="187" spans="4:11" x14ac:dyDescent="0.25">
      <c r="D187" s="844"/>
      <c r="E187" s="844"/>
      <c r="F187" s="844"/>
      <c r="G187" s="844"/>
      <c r="H187" s="844"/>
      <c r="I187" s="844"/>
      <c r="J187" s="844"/>
      <c r="K187" s="844"/>
    </row>
    <row r="188" spans="4:11" x14ac:dyDescent="0.25">
      <c r="D188" s="844"/>
      <c r="E188" s="844"/>
      <c r="F188" s="844"/>
      <c r="G188" s="844"/>
      <c r="H188" s="844"/>
      <c r="I188" s="844"/>
      <c r="J188" s="844"/>
      <c r="K188" s="844"/>
    </row>
    <row r="189" spans="4:11" x14ac:dyDescent="0.25">
      <c r="D189" s="844"/>
      <c r="E189" s="844"/>
      <c r="F189" s="844"/>
      <c r="G189" s="844"/>
      <c r="H189" s="844"/>
      <c r="I189" s="844"/>
      <c r="J189" s="844"/>
      <c r="K189" s="844"/>
    </row>
    <row r="190" spans="4:11" x14ac:dyDescent="0.25">
      <c r="D190" s="844"/>
      <c r="E190" s="844"/>
      <c r="F190" s="844"/>
      <c r="G190" s="844"/>
      <c r="H190" s="844"/>
      <c r="I190" s="844"/>
      <c r="J190" s="844"/>
      <c r="K190" s="844"/>
    </row>
    <row r="191" spans="4:11" x14ac:dyDescent="0.25">
      <c r="D191" s="844"/>
      <c r="E191" s="844"/>
      <c r="F191" s="844"/>
      <c r="G191" s="844"/>
      <c r="H191" s="844"/>
      <c r="I191" s="844"/>
      <c r="J191" s="844"/>
      <c r="K191" s="844"/>
    </row>
    <row r="192" spans="4:11" x14ac:dyDescent="0.25">
      <c r="D192" s="844"/>
      <c r="E192" s="844"/>
      <c r="F192" s="844"/>
      <c r="G192" s="844"/>
      <c r="H192" s="844"/>
      <c r="I192" s="844"/>
      <c r="J192" s="844"/>
      <c r="K192" s="844"/>
    </row>
    <row r="193" spans="4:11" x14ac:dyDescent="0.25">
      <c r="D193" s="844"/>
      <c r="E193" s="844"/>
      <c r="F193" s="844"/>
      <c r="G193" s="844"/>
      <c r="H193" s="844"/>
      <c r="I193" s="844"/>
      <c r="J193" s="844"/>
      <c r="K193" s="844"/>
    </row>
    <row r="194" spans="4:11" x14ac:dyDescent="0.25">
      <c r="D194" s="844"/>
      <c r="E194" s="844"/>
      <c r="F194" s="844"/>
      <c r="G194" s="844"/>
      <c r="H194" s="844"/>
      <c r="I194" s="844"/>
      <c r="J194" s="844"/>
      <c r="K194" s="844"/>
    </row>
    <row r="195" spans="4:11" x14ac:dyDescent="0.25">
      <c r="D195" s="844"/>
      <c r="E195" s="844"/>
      <c r="F195" s="844"/>
      <c r="G195" s="844"/>
      <c r="H195" s="844"/>
      <c r="I195" s="844"/>
      <c r="J195" s="844"/>
      <c r="K195" s="844"/>
    </row>
    <row r="196" spans="4:11" x14ac:dyDescent="0.25">
      <c r="D196" s="844"/>
      <c r="E196" s="844"/>
      <c r="F196" s="844"/>
      <c r="G196" s="844"/>
      <c r="H196" s="844"/>
      <c r="I196" s="844"/>
      <c r="J196" s="844"/>
      <c r="K196" s="844"/>
    </row>
    <row r="197" spans="4:11" x14ac:dyDescent="0.25">
      <c r="D197" s="844"/>
      <c r="E197" s="844"/>
      <c r="F197" s="844"/>
      <c r="G197" s="844"/>
      <c r="H197" s="844"/>
      <c r="I197" s="844"/>
      <c r="J197" s="844"/>
      <c r="K197" s="844"/>
    </row>
    <row r="198" spans="4:11" x14ac:dyDescent="0.25">
      <c r="D198" s="844"/>
      <c r="E198" s="844"/>
      <c r="F198" s="844"/>
      <c r="G198" s="844"/>
      <c r="H198" s="844"/>
      <c r="I198" s="844"/>
      <c r="J198" s="844"/>
      <c r="K198" s="844"/>
    </row>
    <row r="199" spans="4:11" x14ac:dyDescent="0.25">
      <c r="D199" s="844"/>
      <c r="E199" s="844"/>
      <c r="F199" s="844"/>
      <c r="G199" s="844"/>
      <c r="H199" s="844"/>
      <c r="I199" s="844"/>
      <c r="J199" s="844"/>
      <c r="K199" s="844"/>
    </row>
    <row r="200" spans="4:11" x14ac:dyDescent="0.25">
      <c r="D200" s="844"/>
      <c r="E200" s="844"/>
      <c r="F200" s="844"/>
      <c r="G200" s="844"/>
      <c r="H200" s="844"/>
      <c r="I200" s="844"/>
      <c r="J200" s="844"/>
      <c r="K200" s="844"/>
    </row>
    <row r="201" spans="4:11" x14ac:dyDescent="0.25">
      <c r="D201" s="844"/>
      <c r="E201" s="844"/>
      <c r="F201" s="844"/>
      <c r="G201" s="844"/>
      <c r="H201" s="844"/>
      <c r="I201" s="844"/>
      <c r="J201" s="844"/>
      <c r="K201" s="844"/>
    </row>
    <row r="202" spans="4:11" x14ac:dyDescent="0.25">
      <c r="D202" s="844"/>
      <c r="E202" s="844"/>
      <c r="F202" s="844"/>
      <c r="G202" s="844"/>
      <c r="H202" s="844"/>
      <c r="I202" s="844"/>
      <c r="J202" s="844"/>
      <c r="K202" s="844"/>
    </row>
    <row r="203" spans="4:11" x14ac:dyDescent="0.25">
      <c r="D203" s="844"/>
      <c r="E203" s="844"/>
      <c r="F203" s="844"/>
      <c r="G203" s="844"/>
      <c r="H203" s="844"/>
      <c r="I203" s="844"/>
      <c r="J203" s="844"/>
      <c r="K203" s="844"/>
    </row>
    <row r="204" spans="4:11" x14ac:dyDescent="0.25">
      <c r="D204" s="844"/>
      <c r="E204" s="844"/>
      <c r="F204" s="844"/>
      <c r="G204" s="844"/>
      <c r="H204" s="844"/>
      <c r="I204" s="844"/>
      <c r="J204" s="844"/>
      <c r="K204" s="844"/>
    </row>
    <row r="205" spans="4:11" x14ac:dyDescent="0.25">
      <c r="D205" s="844"/>
      <c r="E205" s="844"/>
      <c r="F205" s="844"/>
      <c r="G205" s="844"/>
      <c r="H205" s="844"/>
      <c r="I205" s="844"/>
      <c r="J205" s="844"/>
      <c r="K205" s="844"/>
    </row>
    <row r="206" spans="4:11" x14ac:dyDescent="0.25">
      <c r="D206" s="844"/>
      <c r="E206" s="844"/>
      <c r="F206" s="844"/>
      <c r="G206" s="844"/>
      <c r="H206" s="844"/>
      <c r="I206" s="844"/>
      <c r="J206" s="844"/>
      <c r="K206" s="844"/>
    </row>
    <row r="207" spans="4:11" x14ac:dyDescent="0.25">
      <c r="D207" s="844"/>
      <c r="E207" s="844"/>
      <c r="F207" s="844"/>
      <c r="G207" s="844"/>
      <c r="H207" s="844"/>
      <c r="I207" s="844"/>
      <c r="J207" s="844"/>
      <c r="K207" s="844"/>
    </row>
    <row r="208" spans="4:11" x14ac:dyDescent="0.25">
      <c r="D208" s="844"/>
      <c r="E208" s="844"/>
      <c r="F208" s="844"/>
      <c r="G208" s="844"/>
      <c r="H208" s="844"/>
      <c r="I208" s="844"/>
      <c r="J208" s="844"/>
      <c r="K208" s="844"/>
    </row>
    <row r="209" spans="4:11" x14ac:dyDescent="0.25">
      <c r="D209" s="844"/>
      <c r="E209" s="844"/>
      <c r="F209" s="844"/>
      <c r="G209" s="844"/>
      <c r="H209" s="844"/>
      <c r="I209" s="844"/>
      <c r="J209" s="844"/>
      <c r="K209" s="844"/>
    </row>
    <row r="210" spans="4:11" x14ac:dyDescent="0.25">
      <c r="D210" s="844"/>
      <c r="E210" s="844"/>
      <c r="F210" s="844"/>
      <c r="G210" s="844"/>
      <c r="H210" s="844"/>
      <c r="I210" s="844"/>
      <c r="J210" s="844"/>
      <c r="K210" s="844"/>
    </row>
    <row r="211" spans="4:11" x14ac:dyDescent="0.25">
      <c r="D211" s="844"/>
      <c r="E211" s="844"/>
      <c r="F211" s="844"/>
      <c r="G211" s="844"/>
      <c r="H211" s="844"/>
      <c r="I211" s="844"/>
      <c r="J211" s="844"/>
      <c r="K211" s="844"/>
    </row>
    <row r="212" spans="4:11" x14ac:dyDescent="0.25">
      <c r="D212" s="844"/>
      <c r="E212" s="844"/>
      <c r="F212" s="844"/>
      <c r="G212" s="844"/>
      <c r="H212" s="844"/>
      <c r="I212" s="844"/>
      <c r="J212" s="844"/>
      <c r="K212" s="844"/>
    </row>
    <row r="213" spans="4:11" x14ac:dyDescent="0.25">
      <c r="D213" s="844"/>
      <c r="E213" s="844"/>
      <c r="F213" s="844"/>
      <c r="G213" s="844"/>
      <c r="H213" s="844"/>
      <c r="I213" s="844"/>
      <c r="J213" s="844"/>
      <c r="K213" s="844"/>
    </row>
    <row r="214" spans="4:11" x14ac:dyDescent="0.25">
      <c r="D214" s="844"/>
      <c r="E214" s="844"/>
      <c r="F214" s="844"/>
      <c r="G214" s="844"/>
      <c r="H214" s="844"/>
      <c r="I214" s="844"/>
      <c r="J214" s="844"/>
      <c r="K214" s="844"/>
    </row>
    <row r="215" spans="4:11" x14ac:dyDescent="0.25">
      <c r="D215" s="844"/>
      <c r="E215" s="844"/>
      <c r="F215" s="844"/>
      <c r="G215" s="844"/>
      <c r="H215" s="844"/>
      <c r="I215" s="844"/>
      <c r="J215" s="844"/>
      <c r="K215" s="844"/>
    </row>
    <row r="216" spans="4:11" x14ac:dyDescent="0.25">
      <c r="D216" s="844"/>
      <c r="E216" s="844"/>
      <c r="F216" s="844"/>
      <c r="G216" s="844"/>
      <c r="H216" s="844"/>
      <c r="I216" s="844"/>
      <c r="J216" s="844"/>
      <c r="K216" s="844"/>
    </row>
    <row r="217" spans="4:11" x14ac:dyDescent="0.25">
      <c r="D217" s="844"/>
      <c r="E217" s="844"/>
      <c r="F217" s="844"/>
      <c r="G217" s="844"/>
      <c r="H217" s="844"/>
      <c r="I217" s="844"/>
      <c r="J217" s="844"/>
      <c r="K217" s="844"/>
    </row>
    <row r="218" spans="4:11" x14ac:dyDescent="0.25">
      <c r="D218" s="844"/>
      <c r="E218" s="844"/>
      <c r="F218" s="844"/>
      <c r="G218" s="844"/>
      <c r="H218" s="844"/>
      <c r="I218" s="844"/>
      <c r="J218" s="844"/>
      <c r="K218" s="844"/>
    </row>
    <row r="219" spans="4:11" x14ac:dyDescent="0.25">
      <c r="D219" s="844"/>
      <c r="E219" s="844"/>
      <c r="F219" s="844"/>
      <c r="G219" s="844"/>
      <c r="H219" s="844"/>
      <c r="I219" s="844"/>
      <c r="J219" s="844"/>
      <c r="K219" s="844"/>
    </row>
    <row r="220" spans="4:11" x14ac:dyDescent="0.25">
      <c r="D220" s="844"/>
      <c r="E220" s="844"/>
      <c r="F220" s="844"/>
      <c r="G220" s="844"/>
      <c r="H220" s="844"/>
      <c r="I220" s="844"/>
      <c r="J220" s="844"/>
      <c r="K220" s="844"/>
    </row>
    <row r="221" spans="4:11" x14ac:dyDescent="0.25">
      <c r="D221" s="844"/>
      <c r="E221" s="844"/>
      <c r="F221" s="844"/>
      <c r="G221" s="844"/>
      <c r="H221" s="844"/>
      <c r="I221" s="844"/>
      <c r="J221" s="844"/>
      <c r="K221" s="844"/>
    </row>
    <row r="222" spans="4:11" x14ac:dyDescent="0.25">
      <c r="D222" s="844"/>
      <c r="E222" s="844"/>
      <c r="F222" s="844"/>
      <c r="G222" s="844"/>
      <c r="H222" s="844"/>
      <c r="I222" s="844"/>
      <c r="J222" s="844"/>
      <c r="K222" s="844"/>
    </row>
    <row r="223" spans="4:11" x14ac:dyDescent="0.25">
      <c r="D223" s="844"/>
      <c r="E223" s="844"/>
      <c r="F223" s="844"/>
      <c r="G223" s="844"/>
      <c r="H223" s="844"/>
      <c r="I223" s="844"/>
      <c r="J223" s="844"/>
      <c r="K223" s="844"/>
    </row>
    <row r="224" spans="4:11" x14ac:dyDescent="0.25">
      <c r="D224" s="844"/>
      <c r="E224" s="844"/>
      <c r="F224" s="844"/>
      <c r="G224" s="844"/>
      <c r="H224" s="844"/>
      <c r="I224" s="844"/>
      <c r="J224" s="844"/>
      <c r="K224" s="844"/>
    </row>
    <row r="225" spans="4:11" x14ac:dyDescent="0.25">
      <c r="D225" s="844"/>
      <c r="E225" s="844"/>
      <c r="F225" s="844"/>
      <c r="G225" s="844"/>
      <c r="H225" s="844"/>
      <c r="I225" s="844"/>
      <c r="J225" s="844"/>
      <c r="K225" s="844"/>
    </row>
    <row r="226" spans="4:11" x14ac:dyDescent="0.25">
      <c r="D226" s="844"/>
      <c r="E226" s="844"/>
      <c r="F226" s="844"/>
      <c r="G226" s="844"/>
      <c r="H226" s="844"/>
      <c r="I226" s="844"/>
      <c r="J226" s="844"/>
      <c r="K226" s="844"/>
    </row>
    <row r="227" spans="4:11" x14ac:dyDescent="0.25">
      <c r="D227" s="844"/>
      <c r="E227" s="844"/>
      <c r="F227" s="844"/>
      <c r="G227" s="844"/>
      <c r="H227" s="844"/>
      <c r="I227" s="844"/>
      <c r="J227" s="844"/>
      <c r="K227" s="844"/>
    </row>
    <row r="228" spans="4:11" x14ac:dyDescent="0.25">
      <c r="D228" s="844"/>
      <c r="E228" s="844"/>
      <c r="F228" s="844"/>
      <c r="G228" s="844"/>
      <c r="H228" s="844"/>
      <c r="I228" s="844"/>
      <c r="J228" s="844"/>
      <c r="K228" s="844"/>
    </row>
    <row r="229" spans="4:11" x14ac:dyDescent="0.25">
      <c r="D229" s="844"/>
      <c r="E229" s="844"/>
      <c r="F229" s="844"/>
      <c r="G229" s="844"/>
      <c r="H229" s="844"/>
      <c r="I229" s="844"/>
      <c r="J229" s="844"/>
      <c r="K229" s="844"/>
    </row>
    <row r="230" spans="4:11" x14ac:dyDescent="0.25">
      <c r="D230" s="844"/>
      <c r="E230" s="844"/>
      <c r="F230" s="844"/>
      <c r="G230" s="844"/>
      <c r="H230" s="844"/>
      <c r="I230" s="844"/>
      <c r="J230" s="844"/>
      <c r="K230" s="844"/>
    </row>
    <row r="231" spans="4:11" x14ac:dyDescent="0.25">
      <c r="D231" s="844"/>
      <c r="E231" s="844"/>
      <c r="F231" s="844"/>
      <c r="G231" s="844"/>
      <c r="H231" s="844"/>
      <c r="I231" s="844"/>
      <c r="J231" s="844"/>
      <c r="K231" s="844"/>
    </row>
    <row r="232" spans="4:11" x14ac:dyDescent="0.25">
      <c r="D232" s="844"/>
      <c r="E232" s="844"/>
      <c r="F232" s="844"/>
      <c r="G232" s="844"/>
      <c r="H232" s="844"/>
      <c r="I232" s="844"/>
      <c r="J232" s="844"/>
      <c r="K232" s="844"/>
    </row>
    <row r="233" spans="4:11" x14ac:dyDescent="0.25">
      <c r="D233" s="844"/>
      <c r="E233" s="844"/>
      <c r="F233" s="844"/>
      <c r="G233" s="844"/>
      <c r="H233" s="844"/>
      <c r="I233" s="844"/>
      <c r="J233" s="844"/>
      <c r="K233" s="844"/>
    </row>
    <row r="234" spans="4:11" x14ac:dyDescent="0.25">
      <c r="D234" s="844"/>
      <c r="E234" s="844"/>
      <c r="F234" s="844"/>
      <c r="G234" s="844"/>
      <c r="H234" s="844"/>
      <c r="I234" s="844"/>
      <c r="J234" s="844"/>
      <c r="K234" s="844"/>
    </row>
    <row r="235" spans="4:11" x14ac:dyDescent="0.25">
      <c r="D235" s="844"/>
      <c r="E235" s="844"/>
      <c r="F235" s="844"/>
      <c r="G235" s="844"/>
      <c r="H235" s="844"/>
      <c r="I235" s="844"/>
      <c r="J235" s="844"/>
      <c r="K235" s="844"/>
    </row>
    <row r="236" spans="4:11" x14ac:dyDescent="0.25">
      <c r="D236" s="844"/>
      <c r="E236" s="844"/>
      <c r="F236" s="844"/>
      <c r="G236" s="844"/>
      <c r="H236" s="844"/>
      <c r="I236" s="844"/>
      <c r="J236" s="844"/>
      <c r="K236" s="844"/>
    </row>
    <row r="237" spans="4:11" x14ac:dyDescent="0.25">
      <c r="D237" s="844"/>
      <c r="E237" s="844"/>
      <c r="F237" s="844"/>
      <c r="G237" s="844"/>
      <c r="H237" s="844"/>
      <c r="I237" s="844"/>
      <c r="J237" s="844"/>
      <c r="K237" s="844"/>
    </row>
    <row r="238" spans="4:11" x14ac:dyDescent="0.25">
      <c r="D238" s="844"/>
      <c r="E238" s="844"/>
      <c r="F238" s="844"/>
      <c r="G238" s="844"/>
      <c r="H238" s="844"/>
      <c r="I238" s="844"/>
      <c r="J238" s="844"/>
      <c r="K238" s="844"/>
    </row>
    <row r="239" spans="4:11" x14ac:dyDescent="0.25">
      <c r="D239" s="844"/>
      <c r="E239" s="844"/>
      <c r="F239" s="844"/>
      <c r="G239" s="844"/>
      <c r="H239" s="844"/>
      <c r="I239" s="844"/>
      <c r="J239" s="844"/>
      <c r="K239" s="844"/>
    </row>
    <row r="240" spans="4:11" x14ac:dyDescent="0.25">
      <c r="D240" s="844"/>
      <c r="E240" s="844"/>
      <c r="F240" s="844"/>
      <c r="G240" s="844"/>
      <c r="H240" s="844"/>
      <c r="I240" s="844"/>
      <c r="J240" s="844"/>
      <c r="K240" s="844"/>
    </row>
    <row r="241" spans="4:11" x14ac:dyDescent="0.25">
      <c r="D241" s="844"/>
      <c r="E241" s="844"/>
      <c r="F241" s="844"/>
      <c r="G241" s="844"/>
      <c r="H241" s="844"/>
      <c r="I241" s="844"/>
      <c r="J241" s="844"/>
      <c r="K241" s="844"/>
    </row>
    <row r="242" spans="4:11" x14ac:dyDescent="0.25">
      <c r="D242" s="844"/>
      <c r="E242" s="844"/>
      <c r="F242" s="844"/>
      <c r="G242" s="844"/>
      <c r="H242" s="844"/>
      <c r="I242" s="844"/>
      <c r="J242" s="844"/>
      <c r="K242" s="844"/>
    </row>
    <row r="243" spans="4:11" x14ac:dyDescent="0.25">
      <c r="D243" s="844"/>
      <c r="E243" s="844"/>
      <c r="F243" s="844"/>
      <c r="G243" s="844"/>
      <c r="H243" s="844"/>
      <c r="I243" s="844"/>
      <c r="J243" s="844"/>
      <c r="K243" s="844"/>
    </row>
    <row r="244" spans="4:11" x14ac:dyDescent="0.25">
      <c r="D244" s="844"/>
      <c r="E244" s="844"/>
      <c r="F244" s="844"/>
      <c r="G244" s="844"/>
      <c r="H244" s="844"/>
      <c r="I244" s="844"/>
      <c r="J244" s="844"/>
      <c r="K244" s="844"/>
    </row>
    <row r="245" spans="4:11" x14ac:dyDescent="0.25">
      <c r="D245" s="844"/>
      <c r="E245" s="844"/>
      <c r="F245" s="844"/>
      <c r="G245" s="844"/>
      <c r="H245" s="844"/>
      <c r="I245" s="844"/>
      <c r="J245" s="844"/>
      <c r="K245" s="844"/>
    </row>
    <row r="246" spans="4:11" x14ac:dyDescent="0.25">
      <c r="D246" s="844"/>
      <c r="E246" s="844"/>
      <c r="F246" s="844"/>
      <c r="G246" s="844"/>
      <c r="H246" s="844"/>
      <c r="I246" s="844"/>
      <c r="J246" s="844"/>
      <c r="K246" s="844"/>
    </row>
    <row r="247" spans="4:11" x14ac:dyDescent="0.25">
      <c r="D247" s="844"/>
      <c r="E247" s="844"/>
      <c r="F247" s="844"/>
      <c r="G247" s="844"/>
      <c r="H247" s="844"/>
      <c r="I247" s="844"/>
      <c r="J247" s="844"/>
      <c r="K247" s="844"/>
    </row>
    <row r="248" spans="4:11" x14ac:dyDescent="0.25">
      <c r="D248" s="844"/>
      <c r="E248" s="844"/>
      <c r="F248" s="844"/>
      <c r="G248" s="844"/>
      <c r="H248" s="844"/>
      <c r="I248" s="844"/>
      <c r="J248" s="844"/>
      <c r="K248" s="844"/>
    </row>
    <row r="249" spans="4:11" x14ac:dyDescent="0.25">
      <c r="D249" s="844"/>
      <c r="E249" s="844"/>
      <c r="F249" s="844"/>
      <c r="G249" s="844"/>
      <c r="H249" s="844"/>
      <c r="I249" s="844"/>
      <c r="J249" s="844"/>
      <c r="K249" s="844"/>
    </row>
    <row r="250" spans="4:11" x14ac:dyDescent="0.25">
      <c r="D250" s="844"/>
      <c r="E250" s="844"/>
      <c r="F250" s="844"/>
      <c r="G250" s="844"/>
      <c r="H250" s="844"/>
      <c r="I250" s="844"/>
      <c r="J250" s="844"/>
      <c r="K250" s="844"/>
    </row>
    <row r="251" spans="4:11" x14ac:dyDescent="0.25">
      <c r="D251" s="844"/>
      <c r="E251" s="844"/>
      <c r="F251" s="844"/>
      <c r="G251" s="844"/>
      <c r="H251" s="844"/>
      <c r="I251" s="844"/>
      <c r="J251" s="844"/>
      <c r="K251" s="844"/>
    </row>
    <row r="252" spans="4:11" x14ac:dyDescent="0.25">
      <c r="D252" s="844"/>
      <c r="E252" s="844"/>
      <c r="F252" s="844"/>
      <c r="G252" s="844"/>
      <c r="H252" s="844"/>
      <c r="I252" s="844"/>
      <c r="J252" s="844"/>
      <c r="K252" s="844"/>
    </row>
    <row r="253" spans="4:11" x14ac:dyDescent="0.25">
      <c r="D253" s="844"/>
      <c r="E253" s="844"/>
      <c r="F253" s="844"/>
      <c r="G253" s="844"/>
      <c r="H253" s="844"/>
      <c r="I253" s="844"/>
      <c r="J253" s="844"/>
      <c r="K253" s="844"/>
    </row>
    <row r="254" spans="4:11" x14ac:dyDescent="0.25">
      <c r="D254" s="844"/>
      <c r="E254" s="844"/>
      <c r="F254" s="844"/>
      <c r="G254" s="844"/>
      <c r="H254" s="844"/>
      <c r="I254" s="844"/>
      <c r="J254" s="844"/>
      <c r="K254" s="844"/>
    </row>
    <row r="255" spans="4:11" x14ac:dyDescent="0.25">
      <c r="D255" s="844"/>
      <c r="E255" s="844"/>
      <c r="F255" s="844"/>
      <c r="G255" s="844"/>
      <c r="H255" s="844"/>
      <c r="I255" s="844"/>
      <c r="J255" s="844"/>
      <c r="K255" s="844"/>
    </row>
    <row r="256" spans="4:11" x14ac:dyDescent="0.25">
      <c r="D256" s="844"/>
      <c r="E256" s="844"/>
      <c r="F256" s="844"/>
      <c r="G256" s="844"/>
      <c r="H256" s="844"/>
      <c r="I256" s="844"/>
      <c r="J256" s="844"/>
      <c r="K256" s="844"/>
    </row>
    <row r="257" spans="4:11" x14ac:dyDescent="0.25">
      <c r="D257" s="844"/>
      <c r="E257" s="844"/>
      <c r="F257" s="844"/>
      <c r="G257" s="844"/>
      <c r="H257" s="844"/>
      <c r="I257" s="844"/>
      <c r="J257" s="844"/>
      <c r="K257" s="844"/>
    </row>
    <row r="258" spans="4:11" x14ac:dyDescent="0.25">
      <c r="D258" s="844"/>
      <c r="E258" s="844"/>
      <c r="F258" s="844"/>
      <c r="G258" s="844"/>
      <c r="H258" s="844"/>
      <c r="I258" s="844"/>
      <c r="J258" s="844"/>
      <c r="K258" s="844"/>
    </row>
    <row r="259" spans="4:11" x14ac:dyDescent="0.25">
      <c r="D259" s="844"/>
      <c r="E259" s="844"/>
      <c r="F259" s="844"/>
      <c r="G259" s="844"/>
      <c r="H259" s="844"/>
      <c r="I259" s="844"/>
      <c r="J259" s="844"/>
      <c r="K259" s="844"/>
    </row>
    <row r="260" spans="4:11" x14ac:dyDescent="0.25">
      <c r="D260" s="844"/>
      <c r="E260" s="844"/>
      <c r="F260" s="844"/>
      <c r="G260" s="844"/>
      <c r="H260" s="844"/>
      <c r="I260" s="844"/>
      <c r="J260" s="844"/>
      <c r="K260" s="844"/>
    </row>
    <row r="261" spans="4:11" x14ac:dyDescent="0.25">
      <c r="D261" s="844"/>
      <c r="E261" s="844"/>
      <c r="F261" s="844"/>
      <c r="G261" s="844"/>
      <c r="H261" s="844"/>
      <c r="I261" s="844"/>
      <c r="J261" s="844"/>
      <c r="K261" s="844"/>
    </row>
    <row r="262" spans="4:11" x14ac:dyDescent="0.25">
      <c r="D262" s="844"/>
      <c r="E262" s="844"/>
      <c r="F262" s="844"/>
      <c r="G262" s="844"/>
      <c r="H262" s="844"/>
      <c r="I262" s="844"/>
      <c r="J262" s="844"/>
      <c r="K262" s="844"/>
    </row>
    <row r="263" spans="4:11" x14ac:dyDescent="0.25">
      <c r="D263" s="844"/>
      <c r="E263" s="844"/>
      <c r="F263" s="844"/>
      <c r="G263" s="844"/>
      <c r="H263" s="844"/>
      <c r="I263" s="844"/>
      <c r="J263" s="844"/>
      <c r="K263" s="844"/>
    </row>
    <row r="264" spans="4:11" x14ac:dyDescent="0.25">
      <c r="D264" s="844"/>
      <c r="E264" s="844"/>
      <c r="F264" s="844"/>
      <c r="G264" s="844"/>
      <c r="H264" s="844"/>
      <c r="I264" s="844"/>
      <c r="J264" s="844"/>
      <c r="K264" s="844"/>
    </row>
    <row r="265" spans="4:11" x14ac:dyDescent="0.25">
      <c r="D265" s="844"/>
      <c r="E265" s="844"/>
      <c r="F265" s="844"/>
      <c r="G265" s="844"/>
      <c r="H265" s="844"/>
      <c r="I265" s="844"/>
      <c r="J265" s="844"/>
      <c r="K265" s="844"/>
    </row>
    <row r="266" spans="4:11" x14ac:dyDescent="0.25">
      <c r="D266" s="844"/>
      <c r="E266" s="844"/>
      <c r="F266" s="844"/>
      <c r="G266" s="844"/>
      <c r="H266" s="844"/>
      <c r="I266" s="844"/>
      <c r="J266" s="844"/>
      <c r="K266" s="844"/>
    </row>
    <row r="267" spans="4:11" x14ac:dyDescent="0.25">
      <c r="D267" s="844"/>
      <c r="E267" s="844"/>
      <c r="F267" s="844"/>
      <c r="G267" s="844"/>
      <c r="H267" s="844"/>
      <c r="I267" s="844"/>
      <c r="J267" s="844"/>
      <c r="K267" s="844"/>
    </row>
    <row r="268" spans="4:11" x14ac:dyDescent="0.25">
      <c r="D268" s="844"/>
      <c r="E268" s="844"/>
      <c r="F268" s="844"/>
      <c r="G268" s="844"/>
      <c r="H268" s="844"/>
      <c r="I268" s="844"/>
      <c r="J268" s="844"/>
      <c r="K268" s="844"/>
    </row>
    <row r="269" spans="4:11" x14ac:dyDescent="0.25">
      <c r="D269" s="844"/>
      <c r="E269" s="844"/>
      <c r="F269" s="844"/>
      <c r="G269" s="844"/>
      <c r="H269" s="844"/>
      <c r="I269" s="844"/>
      <c r="J269" s="844"/>
      <c r="K269" s="844"/>
    </row>
    <row r="270" spans="4:11" x14ac:dyDescent="0.25">
      <c r="D270" s="844"/>
      <c r="E270" s="844"/>
      <c r="F270" s="844"/>
      <c r="G270" s="844"/>
      <c r="H270" s="844"/>
      <c r="I270" s="844"/>
      <c r="J270" s="844"/>
      <c r="K270" s="844"/>
    </row>
    <row r="271" spans="4:11" x14ac:dyDescent="0.25">
      <c r="D271" s="844"/>
      <c r="E271" s="844"/>
      <c r="F271" s="844"/>
      <c r="G271" s="844"/>
      <c r="H271" s="844"/>
      <c r="I271" s="844"/>
      <c r="J271" s="844"/>
      <c r="K271" s="844"/>
    </row>
    <row r="272" spans="4:11" x14ac:dyDescent="0.25">
      <c r="D272" s="844"/>
      <c r="E272" s="844"/>
      <c r="F272" s="844"/>
      <c r="G272" s="844"/>
      <c r="H272" s="844"/>
      <c r="I272" s="844"/>
      <c r="J272" s="844"/>
      <c r="K272" s="844"/>
    </row>
    <row r="273" spans="4:11" x14ac:dyDescent="0.25">
      <c r="D273" s="844"/>
      <c r="E273" s="844"/>
      <c r="F273" s="844"/>
      <c r="G273" s="844"/>
      <c r="H273" s="844"/>
      <c r="I273" s="844"/>
      <c r="J273" s="844"/>
      <c r="K273" s="844"/>
    </row>
    <row r="274" spans="4:11" x14ac:dyDescent="0.25">
      <c r="D274" s="844"/>
      <c r="E274" s="844"/>
      <c r="F274" s="844"/>
      <c r="G274" s="844"/>
      <c r="H274" s="844"/>
      <c r="I274" s="844"/>
      <c r="J274" s="844"/>
      <c r="K274" s="844"/>
    </row>
    <row r="275" spans="4:11" x14ac:dyDescent="0.25">
      <c r="D275" s="844"/>
      <c r="E275" s="844"/>
      <c r="F275" s="844"/>
      <c r="G275" s="844"/>
      <c r="H275" s="844"/>
      <c r="I275" s="844"/>
      <c r="J275" s="844"/>
      <c r="K275" s="844"/>
    </row>
    <row r="276" spans="4:11" x14ac:dyDescent="0.25">
      <c r="D276" s="844"/>
      <c r="E276" s="844"/>
      <c r="F276" s="844"/>
      <c r="G276" s="844"/>
      <c r="H276" s="844"/>
      <c r="I276" s="844"/>
      <c r="J276" s="844"/>
      <c r="K276" s="844"/>
    </row>
    <row r="277" spans="4:11" x14ac:dyDescent="0.25">
      <c r="D277" s="844"/>
      <c r="E277" s="844"/>
      <c r="F277" s="844"/>
      <c r="G277" s="844"/>
      <c r="H277" s="844"/>
      <c r="I277" s="844"/>
      <c r="J277" s="844"/>
      <c r="K277" s="844"/>
    </row>
    <row r="278" spans="4:11" x14ac:dyDescent="0.25">
      <c r="D278" s="844"/>
      <c r="E278" s="844"/>
      <c r="F278" s="844"/>
      <c r="G278" s="844"/>
      <c r="H278" s="844"/>
      <c r="I278" s="844"/>
      <c r="J278" s="844"/>
      <c r="K278" s="844"/>
    </row>
    <row r="279" spans="4:11" x14ac:dyDescent="0.25">
      <c r="D279" s="844"/>
      <c r="E279" s="844"/>
      <c r="F279" s="844"/>
      <c r="G279" s="844"/>
      <c r="H279" s="844"/>
      <c r="I279" s="844"/>
      <c r="J279" s="844"/>
      <c r="K279" s="844"/>
    </row>
    <row r="280" spans="4:11" x14ac:dyDescent="0.25">
      <c r="D280" s="844"/>
      <c r="E280" s="844"/>
      <c r="F280" s="844"/>
      <c r="G280" s="844"/>
      <c r="H280" s="844"/>
      <c r="I280" s="844"/>
      <c r="J280" s="844"/>
      <c r="K280" s="844"/>
    </row>
    <row r="281" spans="4:11" x14ac:dyDescent="0.25">
      <c r="D281" s="844"/>
      <c r="E281" s="844"/>
      <c r="F281" s="844"/>
      <c r="G281" s="844"/>
      <c r="H281" s="844"/>
      <c r="I281" s="844"/>
      <c r="J281" s="844"/>
      <c r="K281" s="844"/>
    </row>
    <row r="282" spans="4:11" x14ac:dyDescent="0.25">
      <c r="D282" s="844"/>
      <c r="E282" s="844"/>
      <c r="F282" s="844"/>
      <c r="G282" s="844"/>
      <c r="H282" s="844"/>
      <c r="I282" s="844"/>
      <c r="J282" s="844"/>
      <c r="K282" s="844"/>
    </row>
    <row r="283" spans="4:11" x14ac:dyDescent="0.25">
      <c r="D283" s="844"/>
      <c r="E283" s="844"/>
      <c r="F283" s="844"/>
      <c r="G283" s="844"/>
      <c r="H283" s="844"/>
      <c r="I283" s="844"/>
      <c r="J283" s="844"/>
      <c r="K283" s="844"/>
    </row>
    <row r="284" spans="4:11" x14ac:dyDescent="0.25">
      <c r="D284" s="844"/>
      <c r="E284" s="844"/>
      <c r="F284" s="844"/>
      <c r="G284" s="844"/>
      <c r="H284" s="844"/>
      <c r="I284" s="844"/>
      <c r="J284" s="844"/>
      <c r="K284" s="844"/>
    </row>
    <row r="285" spans="4:11" x14ac:dyDescent="0.25">
      <c r="D285" s="844"/>
      <c r="E285" s="844"/>
      <c r="F285" s="844"/>
      <c r="G285" s="844"/>
      <c r="H285" s="844"/>
      <c r="I285" s="844"/>
      <c r="J285" s="844"/>
      <c r="K285" s="844"/>
    </row>
    <row r="286" spans="4:11" x14ac:dyDescent="0.25">
      <c r="D286" s="844"/>
      <c r="E286" s="844"/>
      <c r="F286" s="844"/>
      <c r="G286" s="844"/>
      <c r="H286" s="844"/>
      <c r="I286" s="844"/>
      <c r="J286" s="844"/>
      <c r="K286" s="844"/>
    </row>
    <row r="287" spans="4:11" x14ac:dyDescent="0.25">
      <c r="D287" s="844"/>
      <c r="E287" s="844"/>
      <c r="F287" s="844"/>
      <c r="G287" s="844"/>
      <c r="H287" s="844"/>
      <c r="I287" s="844"/>
      <c r="J287" s="844"/>
      <c r="K287" s="844"/>
    </row>
    <row r="288" spans="4:11" x14ac:dyDescent="0.25">
      <c r="D288" s="844"/>
      <c r="E288" s="844"/>
      <c r="F288" s="844"/>
      <c r="G288" s="844"/>
      <c r="H288" s="844"/>
      <c r="I288" s="844"/>
      <c r="J288" s="844"/>
      <c r="K288" s="844"/>
    </row>
    <row r="289" spans="4:11" x14ac:dyDescent="0.25">
      <c r="D289" s="844"/>
      <c r="E289" s="844"/>
      <c r="F289" s="844"/>
      <c r="G289" s="844"/>
      <c r="H289" s="844"/>
      <c r="I289" s="844"/>
      <c r="J289" s="844"/>
      <c r="K289" s="844"/>
    </row>
    <row r="290" spans="4:11" x14ac:dyDescent="0.25">
      <c r="D290" s="844"/>
      <c r="E290" s="844"/>
      <c r="F290" s="844"/>
      <c r="G290" s="844"/>
      <c r="H290" s="844"/>
      <c r="I290" s="844"/>
      <c r="J290" s="844"/>
      <c r="K290" s="844"/>
    </row>
    <row r="291" spans="4:11" x14ac:dyDescent="0.25">
      <c r="D291" s="844"/>
      <c r="E291" s="844"/>
      <c r="F291" s="844"/>
      <c r="G291" s="844"/>
      <c r="H291" s="844"/>
      <c r="I291" s="844"/>
      <c r="J291" s="844"/>
      <c r="K291" s="844"/>
    </row>
    <row r="292" spans="4:11" x14ac:dyDescent="0.25">
      <c r="D292" s="844"/>
      <c r="E292" s="844"/>
      <c r="F292" s="844"/>
      <c r="G292" s="844"/>
      <c r="H292" s="844"/>
      <c r="I292" s="844"/>
      <c r="J292" s="844"/>
      <c r="K292" s="844"/>
    </row>
    <row r="293" spans="4:11" x14ac:dyDescent="0.25">
      <c r="D293" s="844"/>
      <c r="E293" s="844"/>
      <c r="F293" s="844"/>
      <c r="G293" s="844"/>
      <c r="H293" s="844"/>
      <c r="I293" s="844"/>
      <c r="J293" s="844"/>
      <c r="K293" s="844"/>
    </row>
    <row r="294" spans="4:11" x14ac:dyDescent="0.25">
      <c r="D294" s="844"/>
      <c r="E294" s="844"/>
      <c r="F294" s="844"/>
      <c r="G294" s="844"/>
      <c r="H294" s="844"/>
      <c r="I294" s="844"/>
      <c r="J294" s="844"/>
      <c r="K294" s="844"/>
    </row>
    <row r="295" spans="4:11" x14ac:dyDescent="0.25">
      <c r="D295" s="844"/>
      <c r="E295" s="844"/>
      <c r="F295" s="844"/>
      <c r="G295" s="844"/>
      <c r="H295" s="844"/>
      <c r="I295" s="844"/>
      <c r="J295" s="844"/>
      <c r="K295" s="844"/>
    </row>
    <row r="296" spans="4:11" x14ac:dyDescent="0.25">
      <c r="D296" s="844"/>
      <c r="E296" s="844"/>
      <c r="F296" s="844"/>
      <c r="G296" s="844"/>
      <c r="H296" s="844"/>
      <c r="I296" s="844"/>
      <c r="J296" s="844"/>
      <c r="K296" s="844"/>
    </row>
    <row r="297" spans="4:11" x14ac:dyDescent="0.25">
      <c r="D297" s="844"/>
      <c r="E297" s="844"/>
      <c r="F297" s="844"/>
      <c r="G297" s="844"/>
      <c r="H297" s="844"/>
      <c r="I297" s="844"/>
      <c r="J297" s="844"/>
      <c r="K297" s="844"/>
    </row>
    <row r="298" spans="4:11" x14ac:dyDescent="0.25">
      <c r="D298" s="844"/>
      <c r="E298" s="844"/>
      <c r="F298" s="844"/>
      <c r="G298" s="844"/>
      <c r="H298" s="844"/>
      <c r="I298" s="844"/>
      <c r="J298" s="844"/>
      <c r="K298" s="844"/>
    </row>
    <row r="299" spans="4:11" x14ac:dyDescent="0.25">
      <c r="D299" s="844"/>
      <c r="E299" s="844"/>
      <c r="F299" s="844"/>
      <c r="G299" s="844"/>
      <c r="H299" s="844"/>
      <c r="I299" s="844"/>
      <c r="J299" s="844"/>
      <c r="K299" s="844"/>
    </row>
    <row r="300" spans="4:11" x14ac:dyDescent="0.25">
      <c r="D300" s="844"/>
      <c r="E300" s="844"/>
      <c r="F300" s="844"/>
      <c r="G300" s="844"/>
      <c r="H300" s="844"/>
      <c r="I300" s="844"/>
      <c r="J300" s="844"/>
      <c r="K300" s="844"/>
    </row>
    <row r="301" spans="4:11" x14ac:dyDescent="0.25">
      <c r="D301" s="844"/>
      <c r="E301" s="844"/>
      <c r="F301" s="844"/>
      <c r="G301" s="844"/>
      <c r="H301" s="844"/>
      <c r="I301" s="844"/>
      <c r="J301" s="844"/>
      <c r="K301" s="844"/>
    </row>
    <row r="302" spans="4:11" x14ac:dyDescent="0.25">
      <c r="D302" s="844"/>
      <c r="E302" s="844"/>
      <c r="F302" s="844"/>
      <c r="G302" s="844"/>
      <c r="H302" s="844"/>
      <c r="I302" s="844"/>
      <c r="J302" s="844"/>
      <c r="K302" s="844"/>
    </row>
    <row r="303" spans="4:11" x14ac:dyDescent="0.25">
      <c r="D303" s="844"/>
      <c r="E303" s="844"/>
      <c r="F303" s="844"/>
      <c r="G303" s="844"/>
      <c r="H303" s="844"/>
      <c r="I303" s="844"/>
      <c r="J303" s="844"/>
      <c r="K303" s="844"/>
    </row>
    <row r="304" spans="4:11" x14ac:dyDescent="0.25">
      <c r="D304" s="844"/>
      <c r="E304" s="844"/>
      <c r="F304" s="844"/>
      <c r="G304" s="844"/>
      <c r="H304" s="844"/>
      <c r="I304" s="844"/>
      <c r="J304" s="844"/>
      <c r="K304" s="844"/>
    </row>
    <row r="305" spans="4:11" x14ac:dyDescent="0.25">
      <c r="D305" s="844"/>
      <c r="E305" s="844"/>
      <c r="F305" s="844"/>
      <c r="G305" s="844"/>
      <c r="H305" s="844"/>
      <c r="I305" s="844"/>
      <c r="J305" s="844"/>
      <c r="K305" s="844"/>
    </row>
    <row r="306" spans="4:11" x14ac:dyDescent="0.25">
      <c r="D306" s="844"/>
      <c r="E306" s="844"/>
      <c r="F306" s="844"/>
      <c r="G306" s="844"/>
      <c r="H306" s="844"/>
      <c r="I306" s="844"/>
      <c r="J306" s="844"/>
      <c r="K306" s="844"/>
    </row>
    <row r="307" spans="4:11" x14ac:dyDescent="0.25">
      <c r="D307" s="844"/>
      <c r="E307" s="844"/>
      <c r="F307" s="844"/>
      <c r="G307" s="844"/>
      <c r="H307" s="844"/>
      <c r="I307" s="844"/>
      <c r="J307" s="844"/>
      <c r="K307" s="844"/>
    </row>
    <row r="308" spans="4:11" x14ac:dyDescent="0.25">
      <c r="D308" s="844"/>
      <c r="E308" s="844"/>
      <c r="F308" s="844"/>
      <c r="G308" s="844"/>
      <c r="H308" s="844"/>
      <c r="I308" s="844"/>
      <c r="J308" s="844"/>
      <c r="K308" s="844"/>
    </row>
    <row r="309" spans="4:11" x14ac:dyDescent="0.25">
      <c r="D309" s="844"/>
      <c r="E309" s="844"/>
      <c r="F309" s="844"/>
      <c r="G309" s="844"/>
      <c r="H309" s="844"/>
      <c r="I309" s="844"/>
      <c r="J309" s="844"/>
      <c r="K309" s="844"/>
    </row>
    <row r="310" spans="4:11" x14ac:dyDescent="0.25">
      <c r="D310" s="844"/>
      <c r="E310" s="844"/>
      <c r="F310" s="844"/>
      <c r="G310" s="844"/>
      <c r="H310" s="844"/>
      <c r="I310" s="844"/>
      <c r="J310" s="844"/>
      <c r="K310" s="844"/>
    </row>
    <row r="311" spans="4:11" x14ac:dyDescent="0.25">
      <c r="D311" s="844"/>
      <c r="E311" s="844"/>
      <c r="F311" s="844"/>
      <c r="G311" s="844"/>
      <c r="H311" s="844"/>
      <c r="I311" s="844"/>
      <c r="J311" s="844"/>
      <c r="K311" s="844"/>
    </row>
    <row r="312" spans="4:11" x14ac:dyDescent="0.25">
      <c r="D312" s="844"/>
      <c r="E312" s="844"/>
      <c r="F312" s="844"/>
      <c r="G312" s="844"/>
      <c r="H312" s="844"/>
      <c r="I312" s="844"/>
      <c r="J312" s="844"/>
      <c r="K312" s="844"/>
    </row>
    <row r="313" spans="4:11" x14ac:dyDescent="0.25">
      <c r="D313" s="844"/>
      <c r="E313" s="844"/>
      <c r="F313" s="844"/>
      <c r="G313" s="844"/>
      <c r="H313" s="844"/>
      <c r="I313" s="844"/>
      <c r="J313" s="844"/>
      <c r="K313" s="844"/>
    </row>
    <row r="314" spans="4:11" x14ac:dyDescent="0.25">
      <c r="D314" s="844"/>
      <c r="E314" s="844"/>
      <c r="F314" s="844"/>
      <c r="G314" s="844"/>
      <c r="H314" s="844"/>
      <c r="I314" s="844"/>
      <c r="J314" s="844"/>
      <c r="K314" s="844"/>
    </row>
    <row r="315" spans="4:11" x14ac:dyDescent="0.25">
      <c r="D315" s="844"/>
      <c r="E315" s="844"/>
      <c r="F315" s="844"/>
      <c r="G315" s="844"/>
      <c r="H315" s="844"/>
      <c r="I315" s="844"/>
      <c r="J315" s="844"/>
      <c r="K315" s="844"/>
    </row>
    <row r="316" spans="4:11" x14ac:dyDescent="0.25">
      <c r="D316" s="844"/>
      <c r="E316" s="844"/>
      <c r="F316" s="844"/>
      <c r="G316" s="844"/>
      <c r="H316" s="844"/>
      <c r="I316" s="844"/>
      <c r="J316" s="844"/>
      <c r="K316" s="844"/>
    </row>
    <row r="317" spans="4:11" x14ac:dyDescent="0.25">
      <c r="D317" s="844"/>
      <c r="E317" s="844"/>
      <c r="F317" s="844"/>
      <c r="G317" s="844"/>
      <c r="H317" s="844"/>
      <c r="I317" s="844"/>
      <c r="J317" s="844"/>
      <c r="K317" s="844"/>
    </row>
    <row r="318" spans="4:11" x14ac:dyDescent="0.25">
      <c r="D318" s="844"/>
      <c r="E318" s="844"/>
      <c r="F318" s="844"/>
      <c r="G318" s="844"/>
      <c r="H318" s="844"/>
      <c r="I318" s="844"/>
      <c r="J318" s="844"/>
      <c r="K318" s="844"/>
    </row>
    <row r="319" spans="4:11" x14ac:dyDescent="0.25">
      <c r="D319" s="844"/>
      <c r="E319" s="844"/>
      <c r="F319" s="844"/>
      <c r="G319" s="844"/>
      <c r="H319" s="844"/>
      <c r="I319" s="844"/>
      <c r="J319" s="844"/>
      <c r="K319" s="844"/>
    </row>
    <row r="320" spans="4:11" x14ac:dyDescent="0.25">
      <c r="D320" s="844"/>
      <c r="E320" s="844"/>
      <c r="F320" s="844"/>
      <c r="G320" s="844"/>
      <c r="H320" s="844"/>
      <c r="I320" s="844"/>
      <c r="J320" s="844"/>
      <c r="K320" s="844"/>
    </row>
    <row r="321" spans="4:11" x14ac:dyDescent="0.25">
      <c r="D321" s="844"/>
      <c r="E321" s="844"/>
      <c r="F321" s="844"/>
      <c r="G321" s="844"/>
      <c r="H321" s="844"/>
      <c r="I321" s="844"/>
      <c r="J321" s="844"/>
      <c r="K321" s="844"/>
    </row>
    <row r="322" spans="4:11" x14ac:dyDescent="0.25">
      <c r="D322" s="844"/>
      <c r="E322" s="844"/>
      <c r="F322" s="844"/>
      <c r="G322" s="844"/>
      <c r="H322" s="844"/>
      <c r="I322" s="844"/>
      <c r="J322" s="844"/>
      <c r="K322" s="844"/>
    </row>
    <row r="323" spans="4:11" x14ac:dyDescent="0.25">
      <c r="D323" s="844"/>
      <c r="E323" s="844"/>
      <c r="F323" s="844"/>
      <c r="G323" s="844"/>
      <c r="H323" s="844"/>
      <c r="I323" s="844"/>
      <c r="J323" s="844"/>
      <c r="K323" s="844"/>
    </row>
    <row r="324" spans="4:11" x14ac:dyDescent="0.25">
      <c r="D324" s="844"/>
      <c r="E324" s="844"/>
      <c r="F324" s="844"/>
      <c r="G324" s="844"/>
      <c r="H324" s="844"/>
      <c r="I324" s="844"/>
      <c r="J324" s="844"/>
      <c r="K324" s="844"/>
    </row>
    <row r="325" spans="4:11" x14ac:dyDescent="0.25">
      <c r="D325" s="844"/>
      <c r="E325" s="844"/>
      <c r="F325" s="844"/>
      <c r="G325" s="844"/>
      <c r="H325" s="844"/>
      <c r="I325" s="844"/>
      <c r="J325" s="844"/>
      <c r="K325" s="844"/>
    </row>
    <row r="326" spans="4:11" x14ac:dyDescent="0.25">
      <c r="D326" s="844"/>
      <c r="E326" s="844"/>
      <c r="F326" s="844"/>
      <c r="G326" s="844"/>
      <c r="H326" s="844"/>
      <c r="I326" s="844"/>
      <c r="J326" s="844"/>
      <c r="K326" s="844"/>
    </row>
    <row r="327" spans="4:11" x14ac:dyDescent="0.25">
      <c r="D327" s="844"/>
      <c r="E327" s="844"/>
      <c r="F327" s="844"/>
      <c r="G327" s="844"/>
      <c r="H327" s="844"/>
      <c r="I327" s="844"/>
      <c r="J327" s="844"/>
      <c r="K327" s="844"/>
    </row>
    <row r="328" spans="4:11" x14ac:dyDescent="0.25">
      <c r="D328" s="844"/>
      <c r="E328" s="844"/>
      <c r="F328" s="844"/>
      <c r="G328" s="844"/>
      <c r="H328" s="844"/>
      <c r="I328" s="844"/>
      <c r="J328" s="844"/>
      <c r="K328" s="844"/>
    </row>
    <row r="329" spans="4:11" x14ac:dyDescent="0.25">
      <c r="D329" s="844"/>
      <c r="E329" s="844"/>
      <c r="F329" s="844"/>
      <c r="G329" s="844"/>
      <c r="H329" s="844"/>
      <c r="I329" s="844"/>
      <c r="J329" s="844"/>
      <c r="K329" s="844"/>
    </row>
    <row r="330" spans="4:11" x14ac:dyDescent="0.25">
      <c r="D330" s="844"/>
      <c r="E330" s="844"/>
      <c r="F330" s="844"/>
      <c r="G330" s="844"/>
      <c r="H330" s="844"/>
      <c r="I330" s="844"/>
      <c r="J330" s="844"/>
      <c r="K330" s="844"/>
    </row>
    <row r="331" spans="4:11" x14ac:dyDescent="0.25">
      <c r="D331" s="844"/>
      <c r="E331" s="844"/>
      <c r="F331" s="844"/>
      <c r="G331" s="844"/>
      <c r="H331" s="844"/>
      <c r="I331" s="844"/>
      <c r="J331" s="844"/>
      <c r="K331" s="844"/>
    </row>
    <row r="332" spans="4:11" x14ac:dyDescent="0.25">
      <c r="D332" s="844"/>
      <c r="E332" s="844"/>
      <c r="F332" s="844"/>
      <c r="G332" s="844"/>
      <c r="H332" s="844"/>
      <c r="I332" s="844"/>
      <c r="J332" s="844"/>
      <c r="K332" s="844"/>
    </row>
    <row r="333" spans="4:11" x14ac:dyDescent="0.25">
      <c r="D333" s="844"/>
      <c r="E333" s="844"/>
      <c r="F333" s="844"/>
      <c r="G333" s="844"/>
      <c r="H333" s="844"/>
      <c r="I333" s="844"/>
      <c r="J333" s="844"/>
      <c r="K333" s="844"/>
    </row>
    <row r="334" spans="4:11" x14ac:dyDescent="0.25">
      <c r="D334" s="844"/>
      <c r="E334" s="844"/>
      <c r="F334" s="844"/>
      <c r="G334" s="844"/>
      <c r="H334" s="844"/>
      <c r="I334" s="844"/>
      <c r="J334" s="844"/>
      <c r="K334" s="844"/>
    </row>
    <row r="335" spans="4:11" x14ac:dyDescent="0.25">
      <c r="D335" s="844"/>
      <c r="E335" s="844"/>
      <c r="F335" s="844"/>
      <c r="G335" s="844"/>
      <c r="H335" s="844"/>
      <c r="I335" s="844"/>
      <c r="J335" s="844"/>
      <c r="K335" s="844"/>
    </row>
    <row r="336" spans="4:11" x14ac:dyDescent="0.25">
      <c r="D336" s="844"/>
      <c r="E336" s="844"/>
      <c r="F336" s="844"/>
      <c r="G336" s="844"/>
      <c r="H336" s="844"/>
      <c r="I336" s="844"/>
      <c r="J336" s="844"/>
      <c r="K336" s="844"/>
    </row>
    <row r="337" spans="4:11" x14ac:dyDescent="0.25">
      <c r="D337" s="844"/>
      <c r="E337" s="844"/>
      <c r="F337" s="844"/>
      <c r="G337" s="844"/>
      <c r="H337" s="844"/>
      <c r="I337" s="844"/>
      <c r="J337" s="844"/>
      <c r="K337" s="844"/>
    </row>
    <row r="338" spans="4:11" x14ac:dyDescent="0.25">
      <c r="D338" s="844"/>
      <c r="E338" s="844"/>
      <c r="F338" s="844"/>
      <c r="G338" s="844"/>
      <c r="H338" s="844"/>
      <c r="I338" s="844"/>
      <c r="J338" s="844"/>
      <c r="K338" s="844"/>
    </row>
    <row r="339" spans="4:11" x14ac:dyDescent="0.25">
      <c r="D339" s="844"/>
      <c r="E339" s="844"/>
      <c r="F339" s="844"/>
      <c r="G339" s="844"/>
      <c r="H339" s="844"/>
      <c r="I339" s="844"/>
      <c r="J339" s="844"/>
      <c r="K339" s="844"/>
    </row>
    <row r="340" spans="4:11" x14ac:dyDescent="0.25">
      <c r="D340" s="844"/>
      <c r="E340" s="844"/>
      <c r="F340" s="844"/>
      <c r="G340" s="844"/>
      <c r="H340" s="844"/>
      <c r="I340" s="844"/>
      <c r="J340" s="844"/>
      <c r="K340" s="844"/>
    </row>
    <row r="341" spans="4:11" x14ac:dyDescent="0.25">
      <c r="D341" s="844"/>
      <c r="E341" s="844"/>
      <c r="F341" s="844"/>
      <c r="G341" s="844"/>
      <c r="H341" s="844"/>
      <c r="I341" s="844"/>
      <c r="J341" s="844"/>
      <c r="K341" s="844"/>
    </row>
    <row r="342" spans="4:11" x14ac:dyDescent="0.25">
      <c r="D342" s="844"/>
      <c r="E342" s="844"/>
      <c r="F342" s="844"/>
      <c r="G342" s="844"/>
      <c r="H342" s="844"/>
      <c r="I342" s="844"/>
      <c r="J342" s="844"/>
      <c r="K342" s="844"/>
    </row>
    <row r="343" spans="4:11" x14ac:dyDescent="0.25">
      <c r="D343" s="844"/>
      <c r="E343" s="844"/>
      <c r="F343" s="844"/>
      <c r="G343" s="844"/>
      <c r="H343" s="844"/>
      <c r="I343" s="844"/>
      <c r="J343" s="844"/>
      <c r="K343" s="844"/>
    </row>
    <row r="344" spans="4:11" x14ac:dyDescent="0.25">
      <c r="D344" s="844"/>
      <c r="E344" s="844"/>
      <c r="F344" s="844"/>
      <c r="G344" s="844"/>
      <c r="H344" s="844"/>
      <c r="I344" s="844"/>
      <c r="J344" s="844"/>
      <c r="K344" s="844"/>
    </row>
    <row r="345" spans="4:11" x14ac:dyDescent="0.25">
      <c r="D345" s="844"/>
      <c r="E345" s="844"/>
      <c r="F345" s="844"/>
      <c r="G345" s="844"/>
      <c r="H345" s="844"/>
      <c r="I345" s="844"/>
      <c r="J345" s="844"/>
      <c r="K345" s="844"/>
    </row>
    <row r="346" spans="4:11" x14ac:dyDescent="0.25">
      <c r="D346" s="844"/>
      <c r="E346" s="844"/>
      <c r="F346" s="844"/>
      <c r="G346" s="844"/>
      <c r="H346" s="844"/>
      <c r="I346" s="844"/>
      <c r="J346" s="844"/>
      <c r="K346" s="844"/>
    </row>
    <row r="347" spans="4:11" x14ac:dyDescent="0.25">
      <c r="D347" s="844"/>
      <c r="E347" s="844"/>
      <c r="F347" s="844"/>
      <c r="G347" s="844"/>
      <c r="H347" s="844"/>
      <c r="I347" s="844"/>
      <c r="J347" s="844"/>
      <c r="K347" s="844"/>
    </row>
    <row r="348" spans="4:11" x14ac:dyDescent="0.25">
      <c r="D348" s="844"/>
      <c r="E348" s="844"/>
      <c r="F348" s="844"/>
      <c r="G348" s="844"/>
      <c r="H348" s="844"/>
      <c r="I348" s="844"/>
      <c r="J348" s="844"/>
      <c r="K348" s="844"/>
    </row>
    <row r="349" spans="4:11" x14ac:dyDescent="0.25">
      <c r="D349" s="844"/>
      <c r="E349" s="844"/>
      <c r="F349" s="844"/>
      <c r="G349" s="844"/>
      <c r="H349" s="844"/>
      <c r="I349" s="844"/>
      <c r="J349" s="844"/>
      <c r="K349" s="844"/>
    </row>
    <row r="350" spans="4:11" x14ac:dyDescent="0.25">
      <c r="D350" s="844"/>
      <c r="E350" s="844"/>
      <c r="F350" s="844"/>
      <c r="G350" s="844"/>
      <c r="H350" s="844"/>
      <c r="I350" s="844"/>
      <c r="J350" s="844"/>
      <c r="K350" s="844"/>
    </row>
    <row r="351" spans="4:11" x14ac:dyDescent="0.25">
      <c r="D351" s="844"/>
      <c r="E351" s="844"/>
      <c r="F351" s="844"/>
      <c r="G351" s="844"/>
      <c r="H351" s="844"/>
      <c r="I351" s="844"/>
      <c r="J351" s="844"/>
      <c r="K351" s="844"/>
    </row>
    <row r="352" spans="4:11" x14ac:dyDescent="0.25">
      <c r="D352" s="844"/>
      <c r="E352" s="844"/>
      <c r="F352" s="844"/>
      <c r="G352" s="844"/>
      <c r="H352" s="844"/>
      <c r="I352" s="844"/>
      <c r="J352" s="844"/>
      <c r="K352" s="844"/>
    </row>
    <row r="353" spans="4:11" x14ac:dyDescent="0.25">
      <c r="D353" s="844"/>
      <c r="E353" s="844"/>
      <c r="F353" s="844"/>
      <c r="G353" s="844"/>
      <c r="H353" s="844"/>
      <c r="I353" s="844"/>
      <c r="J353" s="844"/>
      <c r="K353" s="844"/>
    </row>
    <row r="354" spans="4:11" x14ac:dyDescent="0.25">
      <c r="D354" s="844"/>
      <c r="E354" s="844"/>
      <c r="F354" s="844"/>
      <c r="G354" s="844"/>
      <c r="H354" s="844"/>
      <c r="I354" s="844"/>
      <c r="J354" s="844"/>
      <c r="K354" s="844"/>
    </row>
    <row r="355" spans="4:11" x14ac:dyDescent="0.25">
      <c r="D355" s="844"/>
      <c r="E355" s="844"/>
      <c r="F355" s="844"/>
      <c r="G355" s="844"/>
      <c r="H355" s="844"/>
      <c r="I355" s="844"/>
      <c r="J355" s="844"/>
      <c r="K355" s="844"/>
    </row>
    <row r="356" spans="4:11" x14ac:dyDescent="0.25">
      <c r="D356" s="844"/>
      <c r="E356" s="844"/>
      <c r="F356" s="844"/>
      <c r="G356" s="844"/>
      <c r="H356" s="844"/>
      <c r="I356" s="844"/>
      <c r="J356" s="844"/>
      <c r="K356" s="844"/>
    </row>
    <row r="357" spans="4:11" x14ac:dyDescent="0.25">
      <c r="D357" s="844"/>
      <c r="E357" s="844"/>
      <c r="F357" s="844"/>
      <c r="G357" s="844"/>
      <c r="H357" s="844"/>
      <c r="I357" s="844"/>
      <c r="J357" s="844"/>
      <c r="K357" s="844"/>
    </row>
    <row r="358" spans="4:11" x14ac:dyDescent="0.25">
      <c r="D358" s="844"/>
      <c r="E358" s="844"/>
      <c r="F358" s="844"/>
      <c r="G358" s="844"/>
      <c r="H358" s="844"/>
      <c r="I358" s="844"/>
      <c r="J358" s="844"/>
      <c r="K358" s="844"/>
    </row>
    <row r="359" spans="4:11" x14ac:dyDescent="0.25">
      <c r="D359" s="844"/>
      <c r="E359" s="844"/>
      <c r="F359" s="844"/>
      <c r="G359" s="844"/>
      <c r="H359" s="844"/>
      <c r="I359" s="844"/>
      <c r="J359" s="844"/>
      <c r="K359" s="844"/>
    </row>
    <row r="360" spans="4:11" x14ac:dyDescent="0.25">
      <c r="D360" s="844"/>
      <c r="E360" s="844"/>
      <c r="F360" s="844"/>
      <c r="G360" s="844"/>
      <c r="H360" s="844"/>
      <c r="I360" s="844"/>
      <c r="J360" s="844"/>
      <c r="K360" s="844"/>
    </row>
    <row r="361" spans="4:11" x14ac:dyDescent="0.25">
      <c r="D361" s="844"/>
      <c r="E361" s="844"/>
      <c r="F361" s="844"/>
      <c r="G361" s="844"/>
      <c r="H361" s="844"/>
      <c r="I361" s="844"/>
      <c r="J361" s="844"/>
      <c r="K361" s="844"/>
    </row>
    <row r="362" spans="4:11" x14ac:dyDescent="0.25">
      <c r="D362" s="844"/>
      <c r="E362" s="844"/>
      <c r="F362" s="844"/>
      <c r="G362" s="844"/>
      <c r="H362" s="844"/>
      <c r="I362" s="844"/>
      <c r="J362" s="844"/>
      <c r="K362" s="844"/>
    </row>
    <row r="363" spans="4:11" x14ac:dyDescent="0.25">
      <c r="D363" s="844"/>
      <c r="E363" s="844"/>
      <c r="F363" s="844"/>
      <c r="G363" s="844"/>
      <c r="H363" s="844"/>
      <c r="I363" s="844"/>
      <c r="J363" s="844"/>
      <c r="K363" s="844"/>
    </row>
    <row r="364" spans="4:11" x14ac:dyDescent="0.25">
      <c r="D364" s="844"/>
      <c r="E364" s="844"/>
      <c r="F364" s="844"/>
      <c r="G364" s="844"/>
      <c r="H364" s="844"/>
      <c r="I364" s="844"/>
      <c r="J364" s="844"/>
      <c r="K364" s="844"/>
    </row>
    <row r="365" spans="4:11" x14ac:dyDescent="0.25">
      <c r="D365" s="844"/>
      <c r="E365" s="844"/>
      <c r="F365" s="844"/>
      <c r="G365" s="844"/>
      <c r="H365" s="844"/>
      <c r="I365" s="844"/>
      <c r="J365" s="844"/>
      <c r="K365" s="844"/>
    </row>
    <row r="366" spans="4:11" x14ac:dyDescent="0.25">
      <c r="D366" s="844"/>
      <c r="E366" s="844"/>
      <c r="F366" s="844"/>
      <c r="G366" s="844"/>
      <c r="H366" s="844"/>
      <c r="I366" s="844"/>
      <c r="J366" s="844"/>
      <c r="K366" s="844"/>
    </row>
    <row r="367" spans="4:11" x14ac:dyDescent="0.25">
      <c r="D367" s="844"/>
      <c r="E367" s="844"/>
      <c r="F367" s="844"/>
      <c r="G367" s="844"/>
      <c r="H367" s="844"/>
      <c r="I367" s="844"/>
      <c r="J367" s="844"/>
      <c r="K367" s="844"/>
    </row>
    <row r="368" spans="4:11" x14ac:dyDescent="0.25">
      <c r="D368" s="844"/>
      <c r="E368" s="844"/>
      <c r="F368" s="844"/>
      <c r="G368" s="844"/>
      <c r="H368" s="844"/>
      <c r="I368" s="844"/>
      <c r="J368" s="844"/>
      <c r="K368" s="844"/>
    </row>
    <row r="369" spans="4:11" x14ac:dyDescent="0.25">
      <c r="D369" s="844"/>
      <c r="E369" s="844"/>
      <c r="F369" s="844"/>
      <c r="G369" s="844"/>
      <c r="H369" s="844"/>
      <c r="I369" s="844"/>
      <c r="J369" s="844"/>
      <c r="K369" s="844"/>
    </row>
    <row r="370" spans="4:11" x14ac:dyDescent="0.25">
      <c r="D370" s="844"/>
      <c r="E370" s="844"/>
      <c r="F370" s="844"/>
      <c r="G370" s="844"/>
      <c r="H370" s="844"/>
      <c r="I370" s="844"/>
      <c r="J370" s="844"/>
      <c r="K370" s="844"/>
    </row>
    <row r="371" spans="4:11" x14ac:dyDescent="0.25">
      <c r="D371" s="844"/>
      <c r="E371" s="844"/>
      <c r="F371" s="844"/>
      <c r="G371" s="844"/>
      <c r="H371" s="844"/>
      <c r="I371" s="844"/>
      <c r="J371" s="844"/>
      <c r="K371" s="844"/>
    </row>
    <row r="372" spans="4:11" x14ac:dyDescent="0.25">
      <c r="D372" s="844"/>
      <c r="E372" s="844"/>
      <c r="F372" s="844"/>
      <c r="G372" s="844"/>
      <c r="H372" s="844"/>
      <c r="I372" s="844"/>
      <c r="J372" s="844"/>
      <c r="K372" s="844"/>
    </row>
    <row r="373" spans="4:11" x14ac:dyDescent="0.25">
      <c r="D373" s="844"/>
      <c r="E373" s="844"/>
      <c r="F373" s="844"/>
      <c r="G373" s="844"/>
      <c r="H373" s="844"/>
      <c r="I373" s="844"/>
      <c r="J373" s="844"/>
      <c r="K373" s="844"/>
    </row>
    <row r="374" spans="4:11" x14ac:dyDescent="0.25">
      <c r="D374" s="844"/>
      <c r="E374" s="844"/>
      <c r="F374" s="844"/>
      <c r="G374" s="844"/>
      <c r="H374" s="844"/>
      <c r="I374" s="844"/>
      <c r="J374" s="844"/>
      <c r="K374" s="844"/>
    </row>
    <row r="375" spans="4:11" x14ac:dyDescent="0.25">
      <c r="D375" s="844"/>
      <c r="E375" s="844"/>
      <c r="F375" s="844"/>
      <c r="G375" s="844"/>
      <c r="H375" s="844"/>
      <c r="I375" s="844"/>
      <c r="J375" s="844"/>
      <c r="K375" s="844"/>
    </row>
    <row r="376" spans="4:11" x14ac:dyDescent="0.25">
      <c r="D376" s="844"/>
      <c r="E376" s="844"/>
      <c r="F376" s="844"/>
      <c r="G376" s="844"/>
      <c r="H376" s="844"/>
      <c r="I376" s="844"/>
      <c r="J376" s="844"/>
      <c r="K376" s="844"/>
    </row>
    <row r="377" spans="4:11" x14ac:dyDescent="0.25">
      <c r="D377" s="844"/>
      <c r="E377" s="844"/>
      <c r="F377" s="844"/>
      <c r="G377" s="844"/>
      <c r="H377" s="844"/>
      <c r="I377" s="844"/>
      <c r="J377" s="844"/>
      <c r="K377" s="844"/>
    </row>
    <row r="378" spans="4:11" x14ac:dyDescent="0.25">
      <c r="D378" s="844"/>
      <c r="E378" s="844"/>
      <c r="F378" s="844"/>
      <c r="G378" s="844"/>
      <c r="H378" s="844"/>
      <c r="I378" s="844"/>
      <c r="J378" s="844"/>
      <c r="K378" s="844"/>
    </row>
    <row r="379" spans="4:11" x14ac:dyDescent="0.25">
      <c r="D379" s="844"/>
      <c r="E379" s="844"/>
      <c r="F379" s="844"/>
      <c r="G379" s="844"/>
      <c r="H379" s="844"/>
      <c r="I379" s="844"/>
      <c r="J379" s="844"/>
      <c r="K379" s="844"/>
    </row>
    <row r="380" spans="4:11" x14ac:dyDescent="0.25">
      <c r="D380" s="844"/>
      <c r="E380" s="844"/>
      <c r="F380" s="844"/>
      <c r="G380" s="844"/>
      <c r="H380" s="844"/>
      <c r="I380" s="844"/>
      <c r="J380" s="844"/>
      <c r="K380" s="844"/>
    </row>
    <row r="381" spans="4:11" x14ac:dyDescent="0.25">
      <c r="D381" s="844"/>
      <c r="E381" s="844"/>
      <c r="F381" s="844"/>
      <c r="G381" s="844"/>
      <c r="H381" s="844"/>
      <c r="I381" s="844"/>
      <c r="J381" s="844"/>
      <c r="K381" s="844"/>
    </row>
    <row r="382" spans="4:11" x14ac:dyDescent="0.25">
      <c r="D382" s="844"/>
      <c r="E382" s="844"/>
      <c r="F382" s="844"/>
      <c r="G382" s="844"/>
      <c r="H382" s="844"/>
      <c r="I382" s="844"/>
      <c r="J382" s="844"/>
      <c r="K382" s="844"/>
    </row>
    <row r="383" spans="4:11" x14ac:dyDescent="0.25">
      <c r="D383" s="844"/>
      <c r="E383" s="844"/>
      <c r="F383" s="844"/>
      <c r="G383" s="844"/>
      <c r="H383" s="844"/>
      <c r="I383" s="844"/>
      <c r="J383" s="844"/>
      <c r="K383" s="844"/>
    </row>
    <row r="384" spans="4:11" x14ac:dyDescent="0.25">
      <c r="D384" s="844"/>
      <c r="E384" s="844"/>
      <c r="F384" s="844"/>
      <c r="G384" s="844"/>
      <c r="H384" s="844"/>
      <c r="I384" s="844"/>
      <c r="J384" s="844"/>
      <c r="K384" s="844"/>
    </row>
    <row r="385" spans="4:11" x14ac:dyDescent="0.25">
      <c r="D385" s="844"/>
      <c r="E385" s="844"/>
      <c r="F385" s="844"/>
      <c r="G385" s="844"/>
      <c r="H385" s="844"/>
      <c r="I385" s="844"/>
      <c r="J385" s="844"/>
      <c r="K385" s="844"/>
    </row>
    <row r="386" spans="4:11" x14ac:dyDescent="0.25">
      <c r="D386" s="844"/>
      <c r="E386" s="844"/>
      <c r="F386" s="844"/>
      <c r="G386" s="844"/>
      <c r="H386" s="844"/>
      <c r="I386" s="844"/>
      <c r="J386" s="844"/>
      <c r="K386" s="844"/>
    </row>
    <row r="387" spans="4:11" x14ac:dyDescent="0.25">
      <c r="D387" s="844"/>
      <c r="E387" s="844"/>
      <c r="F387" s="844"/>
      <c r="G387" s="844"/>
      <c r="H387" s="844"/>
      <c r="I387" s="844"/>
      <c r="J387" s="844"/>
      <c r="K387" s="844"/>
    </row>
    <row r="388" spans="4:11" x14ac:dyDescent="0.25">
      <c r="D388" s="844"/>
      <c r="E388" s="844"/>
      <c r="F388" s="844"/>
      <c r="G388" s="844"/>
      <c r="H388" s="844"/>
      <c r="I388" s="844"/>
      <c r="J388" s="844"/>
      <c r="K388" s="844"/>
    </row>
    <row r="389" spans="4:11" x14ac:dyDescent="0.25">
      <c r="D389" s="844"/>
      <c r="E389" s="844"/>
      <c r="F389" s="844"/>
      <c r="G389" s="844"/>
      <c r="H389" s="844"/>
      <c r="I389" s="844"/>
      <c r="J389" s="844"/>
      <c r="K389" s="844"/>
    </row>
    <row r="390" spans="4:11" x14ac:dyDescent="0.25">
      <c r="D390" s="844"/>
      <c r="E390" s="844"/>
      <c r="F390" s="844"/>
      <c r="G390" s="844"/>
      <c r="H390" s="844"/>
      <c r="I390" s="844"/>
      <c r="J390" s="844"/>
      <c r="K390" s="844"/>
    </row>
    <row r="391" spans="4:11" x14ac:dyDescent="0.25">
      <c r="D391" s="844"/>
      <c r="E391" s="844"/>
      <c r="F391" s="844"/>
      <c r="G391" s="844"/>
      <c r="H391" s="844"/>
      <c r="I391" s="844"/>
      <c r="J391" s="844"/>
      <c r="K391" s="844"/>
    </row>
    <row r="392" spans="4:11" x14ac:dyDescent="0.25">
      <c r="D392" s="844"/>
      <c r="E392" s="844"/>
      <c r="F392" s="844"/>
      <c r="G392" s="844"/>
      <c r="H392" s="844"/>
      <c r="I392" s="844"/>
      <c r="J392" s="844"/>
      <c r="K392" s="844"/>
    </row>
    <row r="393" spans="4:11" x14ac:dyDescent="0.25">
      <c r="D393" s="844"/>
      <c r="E393" s="844"/>
      <c r="F393" s="844"/>
      <c r="G393" s="844"/>
      <c r="H393" s="844"/>
      <c r="I393" s="844"/>
      <c r="J393" s="844"/>
      <c r="K393" s="844"/>
    </row>
    <row r="394" spans="4:11" x14ac:dyDescent="0.25">
      <c r="D394" s="844"/>
      <c r="E394" s="844"/>
      <c r="F394" s="844"/>
      <c r="G394" s="844"/>
      <c r="H394" s="844"/>
      <c r="I394" s="844"/>
      <c r="J394" s="844"/>
      <c r="K394" s="844"/>
    </row>
    <row r="395" spans="4:11" x14ac:dyDescent="0.25">
      <c r="D395" s="844"/>
      <c r="E395" s="844"/>
      <c r="F395" s="844"/>
      <c r="G395" s="844"/>
      <c r="H395" s="844"/>
      <c r="I395" s="844"/>
      <c r="J395" s="844"/>
      <c r="K395" s="844"/>
    </row>
    <row r="396" spans="4:11" x14ac:dyDescent="0.25">
      <c r="D396" s="844"/>
      <c r="E396" s="844"/>
      <c r="F396" s="844"/>
      <c r="G396" s="844"/>
      <c r="H396" s="844"/>
      <c r="I396" s="844"/>
      <c r="J396" s="844"/>
      <c r="K396" s="844"/>
    </row>
    <row r="397" spans="4:11" x14ac:dyDescent="0.25">
      <c r="D397" s="844"/>
      <c r="E397" s="844"/>
      <c r="F397" s="844"/>
      <c r="G397" s="844"/>
      <c r="H397" s="844"/>
      <c r="I397" s="844"/>
      <c r="J397" s="844"/>
      <c r="K397" s="844"/>
    </row>
    <row r="398" spans="4:11" x14ac:dyDescent="0.25">
      <c r="D398" s="844"/>
      <c r="E398" s="844"/>
      <c r="F398" s="844"/>
      <c r="G398" s="844"/>
      <c r="H398" s="844"/>
      <c r="I398" s="844"/>
      <c r="J398" s="844"/>
      <c r="K398" s="844"/>
    </row>
    <row r="399" spans="4:11" x14ac:dyDescent="0.25">
      <c r="D399" s="844"/>
      <c r="E399" s="844"/>
      <c r="F399" s="844"/>
      <c r="G399" s="844"/>
      <c r="H399" s="844"/>
      <c r="I399" s="844"/>
      <c r="J399" s="844"/>
      <c r="K399" s="844"/>
    </row>
    <row r="400" spans="4:11" x14ac:dyDescent="0.25">
      <c r="D400" s="844"/>
      <c r="E400" s="844"/>
      <c r="F400" s="844"/>
      <c r="G400" s="844"/>
      <c r="H400" s="844"/>
      <c r="I400" s="844"/>
      <c r="J400" s="844"/>
      <c r="K400" s="844"/>
    </row>
    <row r="401" spans="4:11" x14ac:dyDescent="0.25">
      <c r="D401" s="844"/>
      <c r="E401" s="844"/>
      <c r="F401" s="844"/>
      <c r="G401" s="844"/>
      <c r="H401" s="844"/>
      <c r="I401" s="844"/>
      <c r="J401" s="844"/>
      <c r="K401" s="844"/>
    </row>
    <row r="402" spans="4:11" x14ac:dyDescent="0.25">
      <c r="D402" s="844"/>
      <c r="E402" s="844"/>
      <c r="F402" s="844"/>
      <c r="G402" s="844"/>
      <c r="H402" s="844"/>
      <c r="I402" s="844"/>
      <c r="J402" s="844"/>
      <c r="K402" s="844"/>
    </row>
    <row r="403" spans="4:11" x14ac:dyDescent="0.25">
      <c r="D403" s="844"/>
      <c r="E403" s="844"/>
      <c r="F403" s="844"/>
      <c r="G403" s="844"/>
      <c r="H403" s="844"/>
      <c r="I403" s="844"/>
      <c r="J403" s="844"/>
      <c r="K403" s="844"/>
    </row>
    <row r="404" spans="4:11" x14ac:dyDescent="0.25">
      <c r="D404" s="844"/>
      <c r="E404" s="844"/>
      <c r="F404" s="844"/>
      <c r="G404" s="844"/>
      <c r="H404" s="844"/>
      <c r="I404" s="844"/>
      <c r="J404" s="844"/>
      <c r="K404" s="844"/>
    </row>
    <row r="405" spans="4:11" x14ac:dyDescent="0.25">
      <c r="D405" s="844"/>
      <c r="E405" s="844"/>
      <c r="F405" s="844"/>
      <c r="G405" s="844"/>
      <c r="H405" s="844"/>
      <c r="I405" s="844"/>
      <c r="J405" s="844"/>
      <c r="K405" s="844"/>
    </row>
    <row r="406" spans="4:11" x14ac:dyDescent="0.25">
      <c r="D406" s="844"/>
      <c r="E406" s="844"/>
      <c r="F406" s="844"/>
      <c r="G406" s="844"/>
      <c r="H406" s="844"/>
      <c r="I406" s="844"/>
      <c r="J406" s="844"/>
      <c r="K406" s="844"/>
    </row>
    <row r="407" spans="4:11" x14ac:dyDescent="0.25">
      <c r="D407" s="844"/>
      <c r="E407" s="844"/>
      <c r="F407" s="844"/>
      <c r="G407" s="844"/>
      <c r="H407" s="844"/>
      <c r="I407" s="844"/>
      <c r="J407" s="844"/>
      <c r="K407" s="844"/>
    </row>
    <row r="408" spans="4:11" x14ac:dyDescent="0.25">
      <c r="D408" s="844"/>
      <c r="E408" s="844"/>
      <c r="F408" s="844"/>
      <c r="G408" s="844"/>
      <c r="H408" s="844"/>
      <c r="I408" s="844"/>
      <c r="J408" s="844"/>
      <c r="K408" s="844"/>
    </row>
    <row r="409" spans="4:11" x14ac:dyDescent="0.25">
      <c r="D409" s="844"/>
      <c r="E409" s="844"/>
      <c r="F409" s="844"/>
      <c r="G409" s="844"/>
      <c r="H409" s="844"/>
      <c r="I409" s="844"/>
      <c r="J409" s="844"/>
      <c r="K409" s="844"/>
    </row>
    <row r="410" spans="4:11" x14ac:dyDescent="0.25">
      <c r="D410" s="844"/>
      <c r="E410" s="844"/>
      <c r="F410" s="844"/>
      <c r="G410" s="844"/>
      <c r="H410" s="844"/>
      <c r="I410" s="844"/>
      <c r="J410" s="844"/>
      <c r="K410" s="844"/>
    </row>
    <row r="411" spans="4:11" x14ac:dyDescent="0.25">
      <c r="D411" s="844"/>
      <c r="E411" s="844"/>
      <c r="F411" s="844"/>
      <c r="G411" s="844"/>
      <c r="H411" s="844"/>
      <c r="I411" s="844"/>
      <c r="J411" s="844"/>
      <c r="K411" s="844"/>
    </row>
    <row r="412" spans="4:11" x14ac:dyDescent="0.25">
      <c r="D412" s="844"/>
      <c r="E412" s="844"/>
      <c r="F412" s="844"/>
      <c r="G412" s="844"/>
      <c r="H412" s="844"/>
      <c r="I412" s="844"/>
      <c r="J412" s="844"/>
      <c r="K412" s="844"/>
    </row>
    <row r="413" spans="4:11" x14ac:dyDescent="0.25">
      <c r="D413" s="844"/>
      <c r="E413" s="844"/>
      <c r="F413" s="844"/>
      <c r="G413" s="844"/>
      <c r="H413" s="844"/>
      <c r="I413" s="844"/>
      <c r="J413" s="844"/>
      <c r="K413" s="844"/>
    </row>
    <row r="414" spans="4:11" x14ac:dyDescent="0.25">
      <c r="D414" s="844"/>
      <c r="E414" s="844"/>
      <c r="F414" s="844"/>
      <c r="G414" s="844"/>
      <c r="H414" s="844"/>
      <c r="I414" s="844"/>
      <c r="J414" s="844"/>
      <c r="K414" s="844"/>
    </row>
    <row r="415" spans="4:11" x14ac:dyDescent="0.25">
      <c r="D415" s="844"/>
      <c r="E415" s="844"/>
      <c r="F415" s="844"/>
      <c r="G415" s="844"/>
      <c r="H415" s="844"/>
      <c r="I415" s="844"/>
      <c r="J415" s="844"/>
      <c r="K415" s="844"/>
    </row>
    <row r="416" spans="4:11" x14ac:dyDescent="0.25">
      <c r="D416" s="844"/>
      <c r="E416" s="844"/>
      <c r="F416" s="844"/>
      <c r="G416" s="844"/>
      <c r="H416" s="844"/>
      <c r="I416" s="844"/>
      <c r="J416" s="844"/>
      <c r="K416" s="844"/>
    </row>
    <row r="417" spans="4:11" x14ac:dyDescent="0.25">
      <c r="D417" s="844"/>
      <c r="E417" s="844"/>
      <c r="F417" s="844"/>
      <c r="G417" s="844"/>
      <c r="H417" s="844"/>
      <c r="I417" s="844"/>
      <c r="J417" s="844"/>
      <c r="K417" s="844"/>
    </row>
    <row r="418" spans="4:11" x14ac:dyDescent="0.25">
      <c r="D418" s="844"/>
      <c r="E418" s="844"/>
      <c r="F418" s="844"/>
      <c r="G418" s="844"/>
      <c r="H418" s="844"/>
      <c r="I418" s="844"/>
      <c r="J418" s="844"/>
      <c r="K418" s="844"/>
    </row>
    <row r="419" spans="4:11" x14ac:dyDescent="0.25">
      <c r="D419" s="844"/>
      <c r="E419" s="844"/>
      <c r="F419" s="844"/>
      <c r="G419" s="844"/>
      <c r="H419" s="844"/>
      <c r="I419" s="844"/>
      <c r="J419" s="844"/>
      <c r="K419" s="844"/>
    </row>
    <row r="420" spans="4:11" x14ac:dyDescent="0.25">
      <c r="D420" s="844"/>
      <c r="E420" s="844"/>
      <c r="F420" s="844"/>
      <c r="G420" s="844"/>
      <c r="H420" s="844"/>
      <c r="I420" s="844"/>
      <c r="J420" s="844"/>
      <c r="K420" s="844"/>
    </row>
    <row r="421" spans="4:11" x14ac:dyDescent="0.25">
      <c r="D421" s="844"/>
      <c r="E421" s="844"/>
      <c r="F421" s="844"/>
      <c r="G421" s="844"/>
      <c r="H421" s="844"/>
      <c r="I421" s="844"/>
      <c r="J421" s="844"/>
      <c r="K421" s="844"/>
    </row>
    <row r="422" spans="4:11" x14ac:dyDescent="0.25">
      <c r="D422" s="844"/>
      <c r="E422" s="844"/>
      <c r="F422" s="844"/>
      <c r="G422" s="844"/>
      <c r="H422" s="844"/>
      <c r="I422" s="844"/>
      <c r="J422" s="844"/>
      <c r="K422" s="844"/>
    </row>
    <row r="423" spans="4:11" x14ac:dyDescent="0.25">
      <c r="D423" s="844"/>
      <c r="E423" s="844"/>
      <c r="F423" s="844"/>
      <c r="G423" s="844"/>
      <c r="H423" s="844"/>
      <c r="I423" s="844"/>
      <c r="J423" s="844"/>
      <c r="K423" s="844"/>
    </row>
    <row r="424" spans="4:11" x14ac:dyDescent="0.25">
      <c r="D424" s="844"/>
      <c r="E424" s="844"/>
      <c r="F424" s="844"/>
      <c r="G424" s="844"/>
      <c r="H424" s="844"/>
      <c r="I424" s="844"/>
      <c r="J424" s="844"/>
      <c r="K424" s="844"/>
    </row>
    <row r="425" spans="4:11" x14ac:dyDescent="0.25">
      <c r="D425" s="844"/>
      <c r="E425" s="844"/>
      <c r="F425" s="844"/>
      <c r="G425" s="844"/>
      <c r="H425" s="844"/>
      <c r="I425" s="844"/>
      <c r="J425" s="844"/>
      <c r="K425" s="844"/>
    </row>
    <row r="426" spans="4:11" x14ac:dyDescent="0.25">
      <c r="D426" s="844"/>
      <c r="E426" s="844"/>
      <c r="F426" s="844"/>
      <c r="G426" s="844"/>
      <c r="H426" s="844"/>
      <c r="I426" s="844"/>
      <c r="J426" s="844"/>
      <c r="K426" s="844"/>
    </row>
    <row r="427" spans="4:11" x14ac:dyDescent="0.25">
      <c r="D427" s="844"/>
      <c r="E427" s="844"/>
      <c r="F427" s="844"/>
      <c r="G427" s="844"/>
      <c r="H427" s="844"/>
      <c r="I427" s="844"/>
      <c r="J427" s="844"/>
      <c r="K427" s="844"/>
    </row>
    <row r="428" spans="4:11" x14ac:dyDescent="0.25">
      <c r="D428" s="844"/>
      <c r="E428" s="844"/>
      <c r="F428" s="844"/>
      <c r="G428" s="844"/>
      <c r="H428" s="844"/>
      <c r="I428" s="844"/>
      <c r="J428" s="844"/>
      <c r="K428" s="844"/>
    </row>
    <row r="429" spans="4:11" x14ac:dyDescent="0.25">
      <c r="D429" s="844"/>
      <c r="E429" s="844"/>
      <c r="F429" s="844"/>
      <c r="G429" s="844"/>
      <c r="H429" s="844"/>
      <c r="I429" s="844"/>
      <c r="J429" s="844"/>
      <c r="K429" s="844"/>
    </row>
    <row r="430" spans="4:11" x14ac:dyDescent="0.25">
      <c r="D430" s="844"/>
      <c r="E430" s="844"/>
      <c r="F430" s="844"/>
      <c r="G430" s="844"/>
      <c r="H430" s="844"/>
      <c r="I430" s="844"/>
      <c r="J430" s="844"/>
      <c r="K430" s="844"/>
    </row>
    <row r="431" spans="4:11" x14ac:dyDescent="0.25">
      <c r="D431" s="844"/>
      <c r="E431" s="844"/>
      <c r="F431" s="844"/>
      <c r="G431" s="844"/>
      <c r="H431" s="844"/>
      <c r="I431" s="844"/>
      <c r="J431" s="844"/>
      <c r="K431" s="844"/>
    </row>
    <row r="432" spans="4:11" x14ac:dyDescent="0.25">
      <c r="D432" s="844"/>
      <c r="E432" s="844"/>
      <c r="F432" s="844"/>
      <c r="G432" s="844"/>
      <c r="H432" s="844"/>
      <c r="I432" s="844"/>
      <c r="J432" s="844"/>
      <c r="K432" s="844"/>
    </row>
    <row r="433" spans="4:11" x14ac:dyDescent="0.25">
      <c r="D433" s="844"/>
      <c r="E433" s="844"/>
      <c r="F433" s="844"/>
      <c r="G433" s="844"/>
      <c r="H433" s="844"/>
      <c r="I433" s="844"/>
      <c r="J433" s="844"/>
      <c r="K433" s="844"/>
    </row>
    <row r="434" spans="4:11" x14ac:dyDescent="0.25">
      <c r="D434" s="844"/>
      <c r="E434" s="844"/>
      <c r="F434" s="844"/>
      <c r="G434" s="844"/>
      <c r="H434" s="844"/>
      <c r="I434" s="844"/>
      <c r="J434" s="844"/>
      <c r="K434" s="844"/>
    </row>
    <row r="435" spans="4:11" x14ac:dyDescent="0.25">
      <c r="D435" s="844"/>
      <c r="E435" s="844"/>
      <c r="F435" s="844"/>
      <c r="G435" s="844"/>
      <c r="H435" s="844"/>
      <c r="I435" s="844"/>
      <c r="J435" s="844"/>
      <c r="K435" s="844"/>
    </row>
    <row r="436" spans="4:11" x14ac:dyDescent="0.25">
      <c r="D436" s="844"/>
      <c r="E436" s="844"/>
      <c r="F436" s="844"/>
      <c r="G436" s="844"/>
      <c r="H436" s="844"/>
      <c r="I436" s="844"/>
      <c r="J436" s="844"/>
      <c r="K436" s="844"/>
    </row>
    <row r="437" spans="4:11" x14ac:dyDescent="0.25">
      <c r="D437" s="844"/>
      <c r="E437" s="844"/>
      <c r="F437" s="844"/>
      <c r="G437" s="844"/>
      <c r="H437" s="844"/>
      <c r="I437" s="844"/>
      <c r="J437" s="844"/>
      <c r="K437" s="844"/>
    </row>
    <row r="438" spans="4:11" x14ac:dyDescent="0.25">
      <c r="D438" s="844"/>
      <c r="E438" s="844"/>
      <c r="F438" s="844"/>
      <c r="G438" s="844"/>
      <c r="H438" s="844"/>
      <c r="I438" s="844"/>
      <c r="J438" s="844"/>
      <c r="K438" s="844"/>
    </row>
    <row r="439" spans="4:11" x14ac:dyDescent="0.25">
      <c r="D439" s="844"/>
      <c r="E439" s="844"/>
      <c r="F439" s="844"/>
      <c r="G439" s="844"/>
      <c r="H439" s="844"/>
      <c r="I439" s="844"/>
      <c r="J439" s="844"/>
      <c r="K439" s="844"/>
    </row>
    <row r="440" spans="4:11" x14ac:dyDescent="0.25">
      <c r="D440" s="844"/>
      <c r="E440" s="844"/>
      <c r="F440" s="844"/>
      <c r="G440" s="844"/>
      <c r="H440" s="844"/>
      <c r="I440" s="844"/>
      <c r="J440" s="844"/>
      <c r="K440" s="844"/>
    </row>
    <row r="441" spans="4:11" x14ac:dyDescent="0.25">
      <c r="D441" s="844"/>
      <c r="E441" s="844"/>
      <c r="F441" s="844"/>
      <c r="G441" s="844"/>
      <c r="H441" s="844"/>
      <c r="I441" s="844"/>
      <c r="J441" s="844"/>
      <c r="K441" s="844"/>
    </row>
    <row r="442" spans="4:11" x14ac:dyDescent="0.25">
      <c r="D442" s="844"/>
      <c r="E442" s="844"/>
      <c r="F442" s="844"/>
      <c r="G442" s="844"/>
      <c r="H442" s="844"/>
      <c r="I442" s="844"/>
      <c r="J442" s="844"/>
      <c r="K442" s="844"/>
    </row>
    <row r="443" spans="4:11" x14ac:dyDescent="0.25">
      <c r="D443" s="844"/>
      <c r="E443" s="844"/>
      <c r="F443" s="844"/>
      <c r="G443" s="844"/>
      <c r="H443" s="844"/>
      <c r="I443" s="844"/>
      <c r="J443" s="844"/>
      <c r="K443" s="844"/>
    </row>
    <row r="444" spans="4:11" x14ac:dyDescent="0.25">
      <c r="D444" s="844"/>
      <c r="E444" s="844"/>
      <c r="F444" s="844"/>
      <c r="G444" s="844"/>
      <c r="H444" s="844"/>
      <c r="I444" s="844"/>
      <c r="J444" s="844"/>
      <c r="K444" s="844"/>
    </row>
    <row r="445" spans="4:11" x14ac:dyDescent="0.25">
      <c r="D445" s="844"/>
      <c r="E445" s="844"/>
      <c r="F445" s="844"/>
      <c r="G445" s="844"/>
      <c r="H445" s="844"/>
      <c r="I445" s="844"/>
      <c r="J445" s="844"/>
      <c r="K445" s="844"/>
    </row>
    <row r="446" spans="4:11" x14ac:dyDescent="0.25">
      <c r="D446" s="844"/>
      <c r="E446" s="844"/>
      <c r="F446" s="844"/>
      <c r="G446" s="844"/>
      <c r="H446" s="844"/>
      <c r="I446" s="844"/>
      <c r="J446" s="844"/>
      <c r="K446" s="844"/>
    </row>
    <row r="447" spans="4:11" x14ac:dyDescent="0.25">
      <c r="D447" s="844"/>
      <c r="E447" s="844"/>
      <c r="F447" s="844"/>
      <c r="G447" s="844"/>
      <c r="H447" s="844"/>
      <c r="I447" s="844"/>
      <c r="J447" s="844"/>
      <c r="K447" s="844"/>
    </row>
    <row r="448" spans="4:11" x14ac:dyDescent="0.25">
      <c r="D448" s="844"/>
      <c r="E448" s="844"/>
      <c r="F448" s="844"/>
      <c r="G448" s="844"/>
      <c r="H448" s="844"/>
      <c r="I448" s="844"/>
      <c r="J448" s="844"/>
      <c r="K448" s="844"/>
    </row>
    <row r="449" spans="4:11" x14ac:dyDescent="0.25">
      <c r="D449" s="844"/>
      <c r="E449" s="844"/>
      <c r="F449" s="844"/>
      <c r="G449" s="844"/>
      <c r="H449" s="844"/>
      <c r="I449" s="844"/>
      <c r="J449" s="844"/>
      <c r="K449" s="844"/>
    </row>
    <row r="450" spans="4:11" x14ac:dyDescent="0.25">
      <c r="D450" s="844"/>
      <c r="E450" s="844"/>
      <c r="F450" s="844"/>
      <c r="G450" s="844"/>
      <c r="H450" s="844"/>
      <c r="I450" s="844"/>
      <c r="J450" s="844"/>
      <c r="K450" s="844"/>
    </row>
    <row r="451" spans="4:11" x14ac:dyDescent="0.25">
      <c r="D451" s="844"/>
      <c r="E451" s="844"/>
      <c r="F451" s="844"/>
      <c r="G451" s="844"/>
      <c r="H451" s="844"/>
      <c r="I451" s="844"/>
      <c r="J451" s="844"/>
      <c r="K451" s="844"/>
    </row>
    <row r="452" spans="4:11" x14ac:dyDescent="0.25">
      <c r="D452" s="844"/>
      <c r="E452" s="844"/>
      <c r="F452" s="844"/>
      <c r="G452" s="844"/>
      <c r="H452" s="844"/>
      <c r="I452" s="844"/>
      <c r="J452" s="844"/>
      <c r="K452" s="844"/>
    </row>
    <row r="453" spans="4:11" x14ac:dyDescent="0.25">
      <c r="D453" s="844"/>
      <c r="E453" s="844"/>
      <c r="F453" s="844"/>
      <c r="G453" s="844"/>
      <c r="H453" s="844"/>
      <c r="I453" s="844"/>
      <c r="J453" s="844"/>
      <c r="K453" s="844"/>
    </row>
    <row r="454" spans="4:11" x14ac:dyDescent="0.25">
      <c r="D454" s="844"/>
      <c r="E454" s="844"/>
      <c r="F454" s="844"/>
      <c r="G454" s="844"/>
      <c r="H454" s="844"/>
      <c r="I454" s="844"/>
      <c r="J454" s="844"/>
      <c r="K454" s="844"/>
    </row>
    <row r="455" spans="4:11" x14ac:dyDescent="0.25">
      <c r="D455" s="844"/>
      <c r="E455" s="844"/>
      <c r="F455" s="844"/>
      <c r="G455" s="844"/>
      <c r="H455" s="844"/>
      <c r="I455" s="844"/>
      <c r="J455" s="844"/>
      <c r="K455" s="844"/>
    </row>
    <row r="456" spans="4:11" x14ac:dyDescent="0.25">
      <c r="D456" s="844"/>
      <c r="E456" s="844"/>
      <c r="F456" s="844"/>
      <c r="G456" s="844"/>
      <c r="H456" s="844"/>
      <c r="I456" s="844"/>
      <c r="J456" s="844"/>
      <c r="K456" s="844"/>
    </row>
    <row r="457" spans="4:11" x14ac:dyDescent="0.25">
      <c r="D457" s="844"/>
      <c r="E457" s="844"/>
      <c r="F457" s="844"/>
      <c r="G457" s="844"/>
      <c r="H457" s="844"/>
      <c r="I457" s="844"/>
      <c r="J457" s="844"/>
      <c r="K457" s="844"/>
    </row>
    <row r="458" spans="4:11" x14ac:dyDescent="0.25">
      <c r="D458" s="844"/>
      <c r="E458" s="844"/>
      <c r="F458" s="844"/>
      <c r="G458" s="844"/>
      <c r="H458" s="844"/>
      <c r="I458" s="844"/>
      <c r="J458" s="844"/>
      <c r="K458" s="844"/>
    </row>
    <row r="459" spans="4:11" x14ac:dyDescent="0.25">
      <c r="D459" s="844"/>
      <c r="E459" s="844"/>
      <c r="F459" s="844"/>
      <c r="G459" s="844"/>
      <c r="H459" s="844"/>
      <c r="I459" s="844"/>
      <c r="J459" s="844"/>
      <c r="K459" s="844"/>
    </row>
    <row r="460" spans="4:11" x14ac:dyDescent="0.25">
      <c r="D460" s="844"/>
      <c r="E460" s="844"/>
      <c r="F460" s="844"/>
      <c r="G460" s="844"/>
      <c r="H460" s="844"/>
      <c r="I460" s="844"/>
      <c r="J460" s="844"/>
      <c r="K460" s="844"/>
    </row>
    <row r="461" spans="4:11" x14ac:dyDescent="0.25">
      <c r="D461" s="844"/>
      <c r="E461" s="844"/>
      <c r="F461" s="844"/>
      <c r="G461" s="844"/>
      <c r="H461" s="844"/>
      <c r="I461" s="844"/>
      <c r="J461" s="844"/>
      <c r="K461" s="844"/>
    </row>
    <row r="462" spans="4:11" x14ac:dyDescent="0.25">
      <c r="D462" s="844"/>
      <c r="E462" s="844"/>
      <c r="F462" s="844"/>
      <c r="G462" s="844"/>
      <c r="H462" s="844"/>
      <c r="I462" s="844"/>
      <c r="J462" s="844"/>
      <c r="K462" s="844"/>
    </row>
    <row r="463" spans="4:11" x14ac:dyDescent="0.25">
      <c r="D463" s="844"/>
      <c r="E463" s="844"/>
      <c r="F463" s="844"/>
      <c r="G463" s="844"/>
      <c r="H463" s="844"/>
      <c r="I463" s="844"/>
      <c r="J463" s="844"/>
      <c r="K463" s="844"/>
    </row>
    <row r="464" spans="4:11" x14ac:dyDescent="0.25">
      <c r="D464" s="844"/>
      <c r="E464" s="844"/>
      <c r="F464" s="844"/>
      <c r="G464" s="844"/>
      <c r="H464" s="844"/>
      <c r="I464" s="844"/>
      <c r="J464" s="844"/>
      <c r="K464" s="844"/>
    </row>
    <row r="465" spans="4:11" x14ac:dyDescent="0.25">
      <c r="D465" s="844"/>
      <c r="E465" s="844"/>
      <c r="F465" s="844"/>
      <c r="G465" s="844"/>
      <c r="H465" s="844"/>
      <c r="I465" s="844"/>
      <c r="J465" s="844"/>
      <c r="K465" s="844"/>
    </row>
    <row r="466" spans="4:11" x14ac:dyDescent="0.25">
      <c r="D466" s="844"/>
      <c r="E466" s="844"/>
      <c r="F466" s="844"/>
      <c r="G466" s="844"/>
      <c r="H466" s="844"/>
      <c r="I466" s="844"/>
      <c r="J466" s="844"/>
      <c r="K466" s="844"/>
    </row>
    <row r="467" spans="4:11" x14ac:dyDescent="0.25">
      <c r="D467" s="844"/>
      <c r="E467" s="844"/>
      <c r="F467" s="844"/>
      <c r="G467" s="844"/>
      <c r="H467" s="844"/>
      <c r="I467" s="844"/>
      <c r="J467" s="844"/>
      <c r="K467" s="844"/>
    </row>
    <row r="468" spans="4:11" x14ac:dyDescent="0.25">
      <c r="D468" s="844"/>
      <c r="E468" s="844"/>
      <c r="F468" s="844"/>
      <c r="G468" s="844"/>
      <c r="H468" s="844"/>
      <c r="I468" s="844"/>
      <c r="J468" s="844"/>
      <c r="K468" s="844"/>
    </row>
    <row r="469" spans="4:11" x14ac:dyDescent="0.25">
      <c r="D469" s="844"/>
      <c r="E469" s="844"/>
      <c r="F469" s="844"/>
      <c r="G469" s="844"/>
      <c r="H469" s="844"/>
      <c r="I469" s="844"/>
      <c r="J469" s="844"/>
      <c r="K469" s="844"/>
    </row>
    <row r="470" spans="4:11" x14ac:dyDescent="0.25">
      <c r="D470" s="844"/>
      <c r="E470" s="844"/>
      <c r="F470" s="844"/>
      <c r="G470" s="844"/>
      <c r="H470" s="844"/>
      <c r="I470" s="844"/>
      <c r="J470" s="844"/>
      <c r="K470" s="844"/>
    </row>
    <row r="471" spans="4:11" x14ac:dyDescent="0.25">
      <c r="D471" s="844"/>
      <c r="E471" s="844"/>
      <c r="F471" s="844"/>
      <c r="G471" s="844"/>
      <c r="H471" s="844"/>
      <c r="I471" s="844"/>
      <c r="J471" s="844"/>
      <c r="K471" s="844"/>
    </row>
    <row r="472" spans="4:11" x14ac:dyDescent="0.25">
      <c r="D472" s="844"/>
      <c r="E472" s="844"/>
      <c r="F472" s="844"/>
      <c r="G472" s="844"/>
      <c r="H472" s="844"/>
      <c r="I472" s="844"/>
      <c r="J472" s="844"/>
      <c r="K472" s="844"/>
    </row>
    <row r="473" spans="4:11" x14ac:dyDescent="0.25">
      <c r="D473" s="844"/>
      <c r="E473" s="844"/>
      <c r="F473" s="844"/>
      <c r="G473" s="844"/>
      <c r="H473" s="844"/>
      <c r="I473" s="844"/>
      <c r="J473" s="844"/>
      <c r="K473" s="844"/>
    </row>
    <row r="474" spans="4:11" x14ac:dyDescent="0.25">
      <c r="D474" s="844"/>
      <c r="E474" s="844"/>
      <c r="F474" s="844"/>
      <c r="G474" s="844"/>
      <c r="H474" s="844"/>
      <c r="I474" s="844"/>
      <c r="J474" s="844"/>
      <c r="K474" s="844"/>
    </row>
    <row r="475" spans="4:11" x14ac:dyDescent="0.25">
      <c r="D475" s="844"/>
      <c r="E475" s="844"/>
      <c r="F475" s="844"/>
      <c r="G475" s="844"/>
      <c r="H475" s="844"/>
      <c r="I475" s="844"/>
      <c r="J475" s="844"/>
      <c r="K475" s="844"/>
    </row>
    <row r="476" spans="4:11" x14ac:dyDescent="0.25">
      <c r="D476" s="844"/>
      <c r="E476" s="844"/>
      <c r="F476" s="844"/>
      <c r="G476" s="844"/>
      <c r="H476" s="844"/>
      <c r="I476" s="844"/>
      <c r="J476" s="844"/>
      <c r="K476" s="844"/>
    </row>
    <row r="477" spans="4:11" x14ac:dyDescent="0.25">
      <c r="D477" s="844"/>
      <c r="E477" s="844"/>
      <c r="F477" s="844"/>
      <c r="G477" s="844"/>
      <c r="H477" s="844"/>
      <c r="I477" s="844"/>
      <c r="J477" s="844"/>
      <c r="K477" s="844"/>
    </row>
    <row r="478" spans="4:11" x14ac:dyDescent="0.25">
      <c r="D478" s="844"/>
      <c r="E478" s="844"/>
      <c r="F478" s="844"/>
      <c r="G478" s="844"/>
      <c r="H478" s="844"/>
      <c r="I478" s="844"/>
      <c r="J478" s="844"/>
      <c r="K478" s="844"/>
    </row>
    <row r="479" spans="4:11" x14ac:dyDescent="0.25">
      <c r="D479" s="844"/>
      <c r="E479" s="844"/>
      <c r="F479" s="844"/>
      <c r="G479" s="844"/>
      <c r="H479" s="844"/>
      <c r="I479" s="844"/>
      <c r="J479" s="844"/>
      <c r="K479" s="844"/>
    </row>
    <row r="480" spans="4:11" x14ac:dyDescent="0.25">
      <c r="D480" s="844"/>
      <c r="E480" s="844"/>
      <c r="F480" s="844"/>
      <c r="G480" s="844"/>
      <c r="H480" s="844"/>
      <c r="I480" s="844"/>
      <c r="J480" s="844"/>
      <c r="K480" s="844"/>
    </row>
    <row r="481" spans="4:11" x14ac:dyDescent="0.25">
      <c r="D481" s="844"/>
      <c r="E481" s="844"/>
      <c r="F481" s="844"/>
      <c r="G481" s="844"/>
      <c r="H481" s="844"/>
      <c r="I481" s="844"/>
      <c r="J481" s="844"/>
      <c r="K481" s="844"/>
    </row>
    <row r="482" spans="4:11" x14ac:dyDescent="0.25">
      <c r="D482" s="844"/>
      <c r="E482" s="844"/>
      <c r="F482" s="844"/>
      <c r="G482" s="844"/>
      <c r="H482" s="844"/>
      <c r="I482" s="844"/>
      <c r="J482" s="844"/>
      <c r="K482" s="844"/>
    </row>
    <row r="483" spans="4:11" x14ac:dyDescent="0.25">
      <c r="D483" s="844"/>
      <c r="E483" s="844"/>
      <c r="F483" s="844"/>
      <c r="G483" s="844"/>
      <c r="H483" s="844"/>
      <c r="I483" s="844"/>
      <c r="J483" s="844"/>
      <c r="K483" s="844"/>
    </row>
    <row r="484" spans="4:11" x14ac:dyDescent="0.25">
      <c r="D484" s="844"/>
      <c r="E484" s="844"/>
      <c r="F484" s="844"/>
      <c r="G484" s="844"/>
      <c r="H484" s="844"/>
      <c r="I484" s="844"/>
      <c r="J484" s="844"/>
      <c r="K484" s="844"/>
    </row>
    <row r="485" spans="4:11" x14ac:dyDescent="0.25">
      <c r="D485" s="844"/>
      <c r="E485" s="844"/>
      <c r="F485" s="844"/>
      <c r="G485" s="844"/>
      <c r="H485" s="844"/>
      <c r="I485" s="844"/>
      <c r="J485" s="844"/>
      <c r="K485" s="844"/>
    </row>
    <row r="486" spans="4:11" x14ac:dyDescent="0.25">
      <c r="D486" s="844"/>
      <c r="E486" s="844"/>
      <c r="F486" s="844"/>
      <c r="G486" s="844"/>
      <c r="H486" s="844"/>
      <c r="I486" s="844"/>
      <c r="J486" s="844"/>
      <c r="K486" s="844"/>
    </row>
    <row r="487" spans="4:11" x14ac:dyDescent="0.25">
      <c r="D487" s="844"/>
      <c r="E487" s="844"/>
      <c r="F487" s="844"/>
      <c r="G487" s="844"/>
      <c r="H487" s="844"/>
      <c r="I487" s="844"/>
      <c r="J487" s="844"/>
      <c r="K487" s="844"/>
    </row>
    <row r="488" spans="4:11" x14ac:dyDescent="0.25">
      <c r="D488" s="844"/>
      <c r="E488" s="844"/>
      <c r="F488" s="844"/>
      <c r="G488" s="844"/>
      <c r="H488" s="844"/>
      <c r="I488" s="844"/>
      <c r="J488" s="844"/>
      <c r="K488" s="844"/>
    </row>
    <row r="489" spans="4:11" x14ac:dyDescent="0.25">
      <c r="D489" s="844"/>
      <c r="E489" s="844"/>
      <c r="F489" s="844"/>
      <c r="G489" s="844"/>
      <c r="H489" s="844"/>
      <c r="I489" s="844"/>
      <c r="J489" s="844"/>
      <c r="K489" s="844"/>
    </row>
    <row r="490" spans="4:11" x14ac:dyDescent="0.25">
      <c r="D490" s="844"/>
      <c r="E490" s="844"/>
      <c r="F490" s="844"/>
      <c r="G490" s="844"/>
      <c r="H490" s="844"/>
      <c r="I490" s="844"/>
      <c r="J490" s="844"/>
      <c r="K490" s="844"/>
    </row>
    <row r="491" spans="4:11" x14ac:dyDescent="0.25">
      <c r="D491" s="844"/>
      <c r="E491" s="844"/>
      <c r="F491" s="844"/>
      <c r="G491" s="844"/>
      <c r="H491" s="844"/>
      <c r="I491" s="844"/>
      <c r="J491" s="844"/>
      <c r="K491" s="844"/>
    </row>
    <row r="492" spans="4:11" x14ac:dyDescent="0.25">
      <c r="D492" s="844"/>
      <c r="E492" s="844"/>
      <c r="F492" s="844"/>
      <c r="G492" s="844"/>
      <c r="H492" s="844"/>
      <c r="I492" s="844"/>
      <c r="J492" s="844"/>
      <c r="K492" s="844"/>
    </row>
    <row r="493" spans="4:11" x14ac:dyDescent="0.25">
      <c r="D493" s="844"/>
      <c r="E493" s="844"/>
      <c r="F493" s="844"/>
      <c r="G493" s="844"/>
      <c r="H493" s="844"/>
      <c r="I493" s="844"/>
      <c r="J493" s="844"/>
      <c r="K493" s="844"/>
    </row>
    <row r="494" spans="4:11" x14ac:dyDescent="0.25">
      <c r="D494" s="844"/>
      <c r="E494" s="844"/>
      <c r="F494" s="844"/>
      <c r="G494" s="844"/>
      <c r="H494" s="844"/>
      <c r="I494" s="844"/>
      <c r="J494" s="844"/>
      <c r="K494" s="844"/>
    </row>
    <row r="495" spans="4:11" x14ac:dyDescent="0.25">
      <c r="D495" s="844"/>
      <c r="E495" s="844"/>
      <c r="F495" s="844"/>
      <c r="G495" s="844"/>
      <c r="H495" s="844"/>
      <c r="I495" s="844"/>
      <c r="J495" s="844"/>
      <c r="K495" s="844"/>
    </row>
    <row r="496" spans="4:11" x14ac:dyDescent="0.25">
      <c r="D496" s="844"/>
      <c r="E496" s="844"/>
      <c r="F496" s="844"/>
      <c r="G496" s="844"/>
      <c r="H496" s="844"/>
      <c r="I496" s="844"/>
      <c r="J496" s="844"/>
      <c r="K496" s="844"/>
    </row>
    <row r="497" spans="4:11" x14ac:dyDescent="0.25">
      <c r="D497" s="844"/>
      <c r="E497" s="844"/>
      <c r="F497" s="844"/>
      <c r="G497" s="844"/>
      <c r="H497" s="844"/>
      <c r="I497" s="844"/>
      <c r="J497" s="844"/>
      <c r="K497" s="844"/>
    </row>
    <row r="498" spans="4:11" x14ac:dyDescent="0.25">
      <c r="D498" s="844"/>
      <c r="E498" s="844"/>
      <c r="F498" s="844"/>
      <c r="G498" s="844"/>
      <c r="H498" s="844"/>
      <c r="I498" s="844"/>
      <c r="J498" s="844"/>
      <c r="K498" s="844"/>
    </row>
    <row r="499" spans="4:11" x14ac:dyDescent="0.25">
      <c r="D499" s="844"/>
      <c r="E499" s="844"/>
      <c r="F499" s="844"/>
      <c r="G499" s="844"/>
      <c r="H499" s="844"/>
      <c r="I499" s="844"/>
      <c r="J499" s="844"/>
      <c r="K499" s="844"/>
    </row>
    <row r="500" spans="4:11" x14ac:dyDescent="0.25">
      <c r="D500" s="844"/>
      <c r="E500" s="844"/>
      <c r="F500" s="844"/>
      <c r="G500" s="844"/>
      <c r="H500" s="844"/>
      <c r="I500" s="844"/>
      <c r="J500" s="844"/>
      <c r="K500" s="844"/>
    </row>
    <row r="501" spans="4:11" x14ac:dyDescent="0.25">
      <c r="D501" s="844"/>
      <c r="E501" s="844"/>
      <c r="F501" s="844"/>
      <c r="G501" s="844"/>
      <c r="H501" s="844"/>
      <c r="I501" s="844"/>
      <c r="J501" s="844"/>
      <c r="K501" s="844"/>
    </row>
    <row r="502" spans="4:11" x14ac:dyDescent="0.25">
      <c r="D502" s="844"/>
      <c r="E502" s="844"/>
      <c r="F502" s="844"/>
      <c r="G502" s="844"/>
      <c r="H502" s="844"/>
      <c r="I502" s="844"/>
      <c r="J502" s="844"/>
      <c r="K502" s="844"/>
    </row>
    <row r="503" spans="4:11" x14ac:dyDescent="0.25">
      <c r="D503" s="844"/>
      <c r="E503" s="844"/>
      <c r="F503" s="844"/>
      <c r="G503" s="844"/>
      <c r="H503" s="844"/>
      <c r="I503" s="844"/>
      <c r="J503" s="844"/>
      <c r="K503" s="844"/>
    </row>
    <row r="504" spans="4:11" x14ac:dyDescent="0.25">
      <c r="D504" s="844"/>
      <c r="E504" s="844"/>
      <c r="F504" s="844"/>
      <c r="G504" s="844"/>
      <c r="H504" s="844"/>
      <c r="I504" s="844"/>
      <c r="J504" s="844"/>
      <c r="K504" s="844"/>
    </row>
    <row r="505" spans="4:11" x14ac:dyDescent="0.25">
      <c r="D505" s="844"/>
      <c r="E505" s="844"/>
      <c r="F505" s="844"/>
      <c r="G505" s="844"/>
      <c r="H505" s="844"/>
      <c r="I505" s="844"/>
      <c r="J505" s="844"/>
      <c r="K505" s="844"/>
    </row>
    <row r="506" spans="4:11" x14ac:dyDescent="0.25">
      <c r="D506" s="844"/>
      <c r="E506" s="844"/>
      <c r="F506" s="844"/>
      <c r="G506" s="844"/>
      <c r="H506" s="844"/>
      <c r="I506" s="844"/>
      <c r="J506" s="844"/>
      <c r="K506" s="844"/>
    </row>
    <row r="507" spans="4:11" x14ac:dyDescent="0.25">
      <c r="D507" s="844"/>
      <c r="E507" s="844"/>
      <c r="F507" s="844"/>
      <c r="G507" s="844"/>
      <c r="H507" s="844"/>
      <c r="I507" s="844"/>
      <c r="J507" s="844"/>
      <c r="K507" s="844"/>
    </row>
    <row r="508" spans="4:11" x14ac:dyDescent="0.25">
      <c r="D508" s="844"/>
      <c r="E508" s="844"/>
      <c r="F508" s="844"/>
      <c r="G508" s="844"/>
      <c r="H508" s="844"/>
      <c r="I508" s="844"/>
      <c r="J508" s="844"/>
      <c r="K508" s="844"/>
    </row>
    <row r="509" spans="4:11" x14ac:dyDescent="0.25">
      <c r="D509" s="844"/>
      <c r="E509" s="844"/>
      <c r="F509" s="844"/>
      <c r="G509" s="844"/>
      <c r="H509" s="844"/>
      <c r="I509" s="844"/>
      <c r="J509" s="844"/>
      <c r="K509" s="844"/>
    </row>
    <row r="510" spans="4:11" x14ac:dyDescent="0.25">
      <c r="D510" s="844"/>
      <c r="E510" s="844"/>
      <c r="F510" s="844"/>
      <c r="G510" s="844"/>
      <c r="H510" s="844"/>
      <c r="I510" s="844"/>
      <c r="J510" s="844"/>
      <c r="K510" s="844"/>
    </row>
    <row r="511" spans="4:11" x14ac:dyDescent="0.25">
      <c r="D511" s="844"/>
      <c r="E511" s="844"/>
      <c r="F511" s="844"/>
      <c r="G511" s="844"/>
      <c r="H511" s="844"/>
      <c r="I511" s="844"/>
      <c r="J511" s="844"/>
      <c r="K511" s="844"/>
    </row>
    <row r="512" spans="4:11" x14ac:dyDescent="0.25">
      <c r="D512" s="844"/>
      <c r="E512" s="844"/>
      <c r="F512" s="844"/>
      <c r="G512" s="844"/>
      <c r="H512" s="844"/>
      <c r="I512" s="844"/>
      <c r="J512" s="844"/>
      <c r="K512" s="844"/>
    </row>
    <row r="513" spans="4:11" x14ac:dyDescent="0.25">
      <c r="D513" s="844"/>
      <c r="E513" s="844"/>
      <c r="F513" s="844"/>
      <c r="G513" s="844"/>
      <c r="H513" s="844"/>
      <c r="I513" s="844"/>
      <c r="J513" s="844"/>
      <c r="K513" s="844"/>
    </row>
    <row r="514" spans="4:11" x14ac:dyDescent="0.25">
      <c r="D514" s="844"/>
      <c r="E514" s="844"/>
      <c r="F514" s="844"/>
      <c r="G514" s="844"/>
      <c r="H514" s="844"/>
      <c r="I514" s="844"/>
      <c r="J514" s="844"/>
      <c r="K514" s="844"/>
    </row>
    <row r="515" spans="4:11" x14ac:dyDescent="0.25">
      <c r="D515" s="844"/>
      <c r="E515" s="844"/>
      <c r="F515" s="844"/>
      <c r="G515" s="844"/>
      <c r="H515" s="844"/>
      <c r="I515" s="844"/>
      <c r="J515" s="844"/>
      <c r="K515" s="844"/>
    </row>
    <row r="516" spans="4:11" x14ac:dyDescent="0.25">
      <c r="D516" s="844"/>
      <c r="E516" s="844"/>
      <c r="F516" s="844"/>
      <c r="G516" s="844"/>
      <c r="H516" s="844"/>
      <c r="I516" s="844"/>
      <c r="J516" s="844"/>
      <c r="K516" s="844"/>
    </row>
    <row r="517" spans="4:11" x14ac:dyDescent="0.25">
      <c r="D517" s="844"/>
      <c r="E517" s="844"/>
      <c r="F517" s="844"/>
      <c r="G517" s="844"/>
      <c r="H517" s="844"/>
      <c r="I517" s="844"/>
      <c r="J517" s="844"/>
      <c r="K517" s="844"/>
    </row>
    <row r="518" spans="4:11" x14ac:dyDescent="0.25">
      <c r="D518" s="844"/>
      <c r="E518" s="844"/>
      <c r="F518" s="844"/>
      <c r="G518" s="844"/>
      <c r="H518" s="844"/>
      <c r="I518" s="844"/>
      <c r="J518" s="844"/>
      <c r="K518" s="844"/>
    </row>
    <row r="519" spans="4:11" x14ac:dyDescent="0.25">
      <c r="D519" s="844"/>
      <c r="E519" s="844"/>
      <c r="F519" s="844"/>
      <c r="G519" s="844"/>
      <c r="H519" s="844"/>
      <c r="I519" s="844"/>
      <c r="J519" s="844"/>
      <c r="K519" s="844"/>
    </row>
    <row r="520" spans="4:11" x14ac:dyDescent="0.25">
      <c r="D520" s="844"/>
      <c r="E520" s="844"/>
      <c r="F520" s="844"/>
      <c r="G520" s="844"/>
      <c r="H520" s="844"/>
      <c r="I520" s="844"/>
      <c r="J520" s="844"/>
      <c r="K520" s="844"/>
    </row>
    <row r="521" spans="4:11" x14ac:dyDescent="0.25">
      <c r="D521" s="844"/>
      <c r="E521" s="844"/>
      <c r="F521" s="844"/>
      <c r="G521" s="844"/>
      <c r="H521" s="844"/>
      <c r="I521" s="844"/>
      <c r="J521" s="844"/>
      <c r="K521" s="844"/>
    </row>
    <row r="522" spans="4:11" x14ac:dyDescent="0.25">
      <c r="D522" s="844"/>
      <c r="E522" s="844"/>
      <c r="F522" s="844"/>
      <c r="G522" s="844"/>
      <c r="H522" s="844"/>
      <c r="I522" s="844"/>
      <c r="J522" s="844"/>
      <c r="K522" s="844"/>
    </row>
    <row r="523" spans="4:11" x14ac:dyDescent="0.25">
      <c r="D523" s="844"/>
      <c r="E523" s="844"/>
      <c r="F523" s="844"/>
      <c r="G523" s="844"/>
      <c r="H523" s="844"/>
      <c r="I523" s="844"/>
      <c r="J523" s="844"/>
      <c r="K523" s="844"/>
    </row>
    <row r="524" spans="4:11" x14ac:dyDescent="0.25">
      <c r="D524" s="844"/>
      <c r="E524" s="844"/>
      <c r="F524" s="844"/>
      <c r="G524" s="844"/>
      <c r="H524" s="844"/>
      <c r="I524" s="844"/>
      <c r="J524" s="844"/>
      <c r="K524" s="844"/>
    </row>
    <row r="525" spans="4:11" x14ac:dyDescent="0.25">
      <c r="D525" s="844"/>
      <c r="E525" s="844"/>
      <c r="F525" s="844"/>
      <c r="G525" s="844"/>
      <c r="H525" s="844"/>
      <c r="I525" s="844"/>
      <c r="J525" s="844"/>
      <c r="K525" s="844"/>
    </row>
    <row r="526" spans="4:11" x14ac:dyDescent="0.25">
      <c r="D526" s="844"/>
      <c r="E526" s="844"/>
      <c r="F526" s="844"/>
      <c r="G526" s="844"/>
      <c r="H526" s="844"/>
      <c r="I526" s="844"/>
      <c r="J526" s="844"/>
      <c r="K526" s="844"/>
    </row>
    <row r="527" spans="4:11" x14ac:dyDescent="0.25">
      <c r="D527" s="844"/>
      <c r="E527" s="844"/>
      <c r="F527" s="844"/>
      <c r="G527" s="844"/>
      <c r="H527" s="844"/>
      <c r="I527" s="844"/>
      <c r="J527" s="844"/>
      <c r="K527" s="844"/>
    </row>
    <row r="528" spans="4:11" x14ac:dyDescent="0.25">
      <c r="D528" s="844"/>
      <c r="E528" s="844"/>
      <c r="F528" s="844"/>
      <c r="G528" s="844"/>
      <c r="H528" s="844"/>
      <c r="I528" s="844"/>
      <c r="J528" s="844"/>
      <c r="K528" s="844"/>
    </row>
    <row r="529" spans="4:11" x14ac:dyDescent="0.25">
      <c r="D529" s="844"/>
      <c r="E529" s="844"/>
      <c r="F529" s="844"/>
      <c r="G529" s="844"/>
      <c r="H529" s="844"/>
      <c r="I529" s="844"/>
      <c r="J529" s="844"/>
      <c r="K529" s="844"/>
    </row>
    <row r="530" spans="4:11" x14ac:dyDescent="0.25">
      <c r="D530" s="844"/>
      <c r="E530" s="844"/>
      <c r="F530" s="844"/>
      <c r="G530" s="844"/>
      <c r="H530" s="844"/>
      <c r="I530" s="844"/>
      <c r="J530" s="844"/>
      <c r="K530" s="844"/>
    </row>
    <row r="531" spans="4:11" x14ac:dyDescent="0.25">
      <c r="D531" s="844"/>
      <c r="E531" s="844"/>
      <c r="F531" s="844"/>
      <c r="G531" s="844"/>
      <c r="H531" s="844"/>
      <c r="I531" s="844"/>
      <c r="J531" s="844"/>
      <c r="K531" s="844"/>
    </row>
    <row r="532" spans="4:11" x14ac:dyDescent="0.25">
      <c r="D532" s="844"/>
      <c r="E532" s="844"/>
      <c r="F532" s="844"/>
      <c r="G532" s="844"/>
      <c r="H532" s="844"/>
      <c r="I532" s="844"/>
      <c r="J532" s="844"/>
      <c r="K532" s="844"/>
    </row>
    <row r="533" spans="4:11" x14ac:dyDescent="0.25">
      <c r="D533" s="844"/>
      <c r="E533" s="844"/>
      <c r="F533" s="844"/>
      <c r="G533" s="844"/>
      <c r="H533" s="844"/>
      <c r="I533" s="844"/>
      <c r="J533" s="844"/>
      <c r="K533" s="844"/>
    </row>
    <row r="534" spans="4:11" x14ac:dyDescent="0.25">
      <c r="D534" s="844"/>
      <c r="E534" s="844"/>
      <c r="F534" s="844"/>
      <c r="G534" s="844"/>
      <c r="H534" s="844"/>
      <c r="I534" s="844"/>
      <c r="J534" s="844"/>
      <c r="K534" s="844"/>
    </row>
    <row r="535" spans="4:11" x14ac:dyDescent="0.25">
      <c r="D535" s="844"/>
      <c r="E535" s="844"/>
      <c r="F535" s="844"/>
      <c r="G535" s="844"/>
      <c r="H535" s="844"/>
      <c r="I535" s="844"/>
      <c r="J535" s="844"/>
      <c r="K535" s="844"/>
    </row>
    <row r="536" spans="4:11" x14ac:dyDescent="0.25">
      <c r="D536" s="844"/>
      <c r="E536" s="844"/>
      <c r="F536" s="844"/>
      <c r="G536" s="844"/>
      <c r="H536" s="844"/>
      <c r="I536" s="844"/>
      <c r="J536" s="844"/>
      <c r="K536" s="844"/>
    </row>
    <row r="537" spans="4:11" x14ac:dyDescent="0.25">
      <c r="D537" s="844"/>
      <c r="E537" s="844"/>
      <c r="F537" s="844"/>
      <c r="G537" s="844"/>
      <c r="H537" s="844"/>
      <c r="I537" s="844"/>
      <c r="J537" s="844"/>
      <c r="K537" s="844"/>
    </row>
    <row r="538" spans="4:11" x14ac:dyDescent="0.25">
      <c r="D538" s="844"/>
      <c r="E538" s="844"/>
      <c r="F538" s="844"/>
      <c r="G538" s="844"/>
      <c r="H538" s="844"/>
      <c r="I538" s="844"/>
      <c r="J538" s="844"/>
      <c r="K538" s="844"/>
    </row>
    <row r="539" spans="4:11" x14ac:dyDescent="0.25">
      <c r="D539" s="844"/>
      <c r="E539" s="844"/>
      <c r="F539" s="844"/>
      <c r="G539" s="844"/>
      <c r="H539" s="844"/>
      <c r="I539" s="844"/>
      <c r="J539" s="844"/>
      <c r="K539" s="844"/>
    </row>
    <row r="540" spans="4:11" x14ac:dyDescent="0.25">
      <c r="D540" s="844"/>
      <c r="E540" s="844"/>
      <c r="F540" s="844"/>
      <c r="G540" s="844"/>
      <c r="H540" s="844"/>
      <c r="I540" s="844"/>
      <c r="J540" s="844"/>
      <c r="K540" s="844"/>
    </row>
    <row r="541" spans="4:11" x14ac:dyDescent="0.25">
      <c r="D541" s="844"/>
      <c r="E541" s="844"/>
      <c r="F541" s="844"/>
      <c r="G541" s="844"/>
      <c r="H541" s="844"/>
      <c r="I541" s="844"/>
      <c r="J541" s="844"/>
      <c r="K541" s="844"/>
    </row>
    <row r="542" spans="4:11" x14ac:dyDescent="0.25">
      <c r="D542" s="844"/>
      <c r="E542" s="844"/>
      <c r="F542" s="844"/>
      <c r="G542" s="844"/>
      <c r="H542" s="844"/>
      <c r="I542" s="844"/>
      <c r="J542" s="844"/>
      <c r="K542" s="844"/>
    </row>
    <row r="543" spans="4:11" x14ac:dyDescent="0.25">
      <c r="D543" s="844"/>
      <c r="E543" s="844"/>
      <c r="F543" s="844"/>
      <c r="G543" s="844"/>
      <c r="H543" s="844"/>
      <c r="I543" s="844"/>
      <c r="J543" s="844"/>
      <c r="K543" s="844"/>
    </row>
    <row r="544" spans="4:11" x14ac:dyDescent="0.25">
      <c r="D544" s="844"/>
      <c r="E544" s="844"/>
      <c r="F544" s="844"/>
      <c r="G544" s="844"/>
      <c r="H544" s="844"/>
      <c r="I544" s="844"/>
      <c r="J544" s="844"/>
      <c r="K544" s="844"/>
    </row>
    <row r="545" spans="4:11" x14ac:dyDescent="0.25">
      <c r="D545" s="844"/>
      <c r="E545" s="844"/>
      <c r="F545" s="844"/>
      <c r="G545" s="844"/>
      <c r="H545" s="844"/>
      <c r="I545" s="844"/>
      <c r="J545" s="844"/>
      <c r="K545" s="844"/>
    </row>
    <row r="546" spans="4:11" x14ac:dyDescent="0.25">
      <c r="D546" s="844"/>
      <c r="E546" s="844"/>
      <c r="F546" s="844"/>
      <c r="G546" s="844"/>
      <c r="H546" s="844"/>
      <c r="I546" s="844"/>
      <c r="J546" s="844"/>
      <c r="K546" s="844"/>
    </row>
    <row r="547" spans="4:11" x14ac:dyDescent="0.25">
      <c r="D547" s="844"/>
      <c r="E547" s="844"/>
      <c r="F547" s="844"/>
      <c r="G547" s="844"/>
      <c r="H547" s="844"/>
      <c r="I547" s="844"/>
      <c r="J547" s="844"/>
      <c r="K547" s="844"/>
    </row>
    <row r="548" spans="4:11" x14ac:dyDescent="0.25">
      <c r="D548" s="844"/>
      <c r="E548" s="844"/>
      <c r="F548" s="844"/>
      <c r="G548" s="844"/>
      <c r="H548" s="844"/>
      <c r="I548" s="844"/>
      <c r="J548" s="844"/>
      <c r="K548" s="844"/>
    </row>
    <row r="549" spans="4:11" x14ac:dyDescent="0.25">
      <c r="D549" s="844"/>
      <c r="E549" s="844"/>
      <c r="F549" s="844"/>
      <c r="G549" s="844"/>
      <c r="H549" s="844"/>
      <c r="I549" s="844"/>
      <c r="J549" s="844"/>
      <c r="K549" s="844"/>
    </row>
    <row r="550" spans="4:11" x14ac:dyDescent="0.25">
      <c r="D550" s="844"/>
      <c r="E550" s="844"/>
      <c r="F550" s="844"/>
      <c r="G550" s="844"/>
      <c r="H550" s="844"/>
      <c r="I550" s="844"/>
      <c r="J550" s="844"/>
      <c r="K550" s="844"/>
    </row>
    <row r="551" spans="4:11" x14ac:dyDescent="0.25">
      <c r="D551" s="844"/>
      <c r="E551" s="844"/>
      <c r="F551" s="844"/>
      <c r="G551" s="844"/>
      <c r="H551" s="844"/>
      <c r="I551" s="844"/>
      <c r="J551" s="844"/>
      <c r="K551" s="844"/>
    </row>
    <row r="552" spans="4:11" x14ac:dyDescent="0.25">
      <c r="D552" s="844"/>
      <c r="E552" s="844"/>
      <c r="F552" s="844"/>
      <c r="G552" s="844"/>
      <c r="H552" s="844"/>
      <c r="I552" s="844"/>
      <c r="J552" s="844"/>
      <c r="K552" s="844"/>
    </row>
    <row r="553" spans="4:11" x14ac:dyDescent="0.25">
      <c r="D553" s="844"/>
      <c r="E553" s="844"/>
      <c r="F553" s="844"/>
      <c r="G553" s="844"/>
      <c r="H553" s="844"/>
      <c r="I553" s="844"/>
      <c r="J553" s="844"/>
      <c r="K553" s="844"/>
    </row>
    <row r="554" spans="4:11" x14ac:dyDescent="0.25">
      <c r="D554" s="844"/>
      <c r="E554" s="844"/>
      <c r="F554" s="844"/>
      <c r="G554" s="844"/>
      <c r="H554" s="844"/>
      <c r="I554" s="844"/>
      <c r="J554" s="844"/>
      <c r="K554" s="844"/>
    </row>
    <row r="555" spans="4:11" x14ac:dyDescent="0.25">
      <c r="D555" s="844"/>
      <c r="E555" s="844"/>
      <c r="F555" s="844"/>
      <c r="G555" s="844"/>
      <c r="H555" s="844"/>
      <c r="I555" s="844"/>
      <c r="J555" s="844"/>
      <c r="K555" s="844"/>
    </row>
    <row r="556" spans="4:11" x14ac:dyDescent="0.25">
      <c r="D556" s="844"/>
      <c r="E556" s="844"/>
      <c r="F556" s="844"/>
      <c r="G556" s="844"/>
      <c r="H556" s="844"/>
      <c r="I556" s="844"/>
      <c r="J556" s="844"/>
      <c r="K556" s="844"/>
    </row>
    <row r="557" spans="4:11" x14ac:dyDescent="0.25">
      <c r="D557" s="844"/>
      <c r="E557" s="844"/>
      <c r="F557" s="844"/>
      <c r="G557" s="844"/>
      <c r="H557" s="844"/>
      <c r="I557" s="844"/>
      <c r="J557" s="844"/>
      <c r="K557" s="844"/>
    </row>
    <row r="558" spans="4:11" x14ac:dyDescent="0.25">
      <c r="D558" s="844"/>
      <c r="E558" s="844"/>
      <c r="F558" s="844"/>
      <c r="G558" s="844"/>
      <c r="H558" s="844"/>
      <c r="I558" s="844"/>
      <c r="J558" s="844"/>
      <c r="K558" s="844"/>
    </row>
    <row r="559" spans="4:11" x14ac:dyDescent="0.25">
      <c r="D559" s="844"/>
      <c r="E559" s="844"/>
      <c r="F559" s="844"/>
      <c r="G559" s="844"/>
      <c r="H559" s="844"/>
      <c r="I559" s="844"/>
      <c r="J559" s="844"/>
      <c r="K559" s="844"/>
    </row>
    <row r="560" spans="4:11" x14ac:dyDescent="0.25">
      <c r="D560" s="844"/>
      <c r="E560" s="844"/>
      <c r="F560" s="844"/>
      <c r="G560" s="844"/>
      <c r="H560" s="844"/>
      <c r="I560" s="844"/>
      <c r="J560" s="844"/>
      <c r="K560" s="844"/>
    </row>
    <row r="561" spans="4:11" x14ac:dyDescent="0.25">
      <c r="D561" s="844"/>
      <c r="E561" s="844"/>
      <c r="F561" s="844"/>
      <c r="G561" s="844"/>
      <c r="H561" s="844"/>
      <c r="I561" s="844"/>
      <c r="J561" s="844"/>
      <c r="K561" s="844"/>
    </row>
    <row r="562" spans="4:11" x14ac:dyDescent="0.25">
      <c r="D562" s="844"/>
      <c r="E562" s="844"/>
      <c r="F562" s="844"/>
      <c r="G562" s="844"/>
      <c r="H562" s="844"/>
      <c r="I562" s="844"/>
      <c r="J562" s="844"/>
      <c r="K562" s="844"/>
    </row>
    <row r="563" spans="4:11" x14ac:dyDescent="0.25">
      <c r="D563" s="844"/>
      <c r="E563" s="844"/>
      <c r="F563" s="844"/>
      <c r="G563" s="844"/>
      <c r="H563" s="844"/>
      <c r="I563" s="844"/>
      <c r="J563" s="844"/>
      <c r="K563" s="844"/>
    </row>
    <row r="564" spans="4:11" x14ac:dyDescent="0.25">
      <c r="D564" s="844"/>
      <c r="E564" s="844"/>
      <c r="F564" s="844"/>
      <c r="G564" s="844"/>
      <c r="H564" s="844"/>
      <c r="I564" s="844"/>
      <c r="J564" s="844"/>
      <c r="K564" s="844"/>
    </row>
    <row r="565" spans="4:11" x14ac:dyDescent="0.25">
      <c r="D565" s="844"/>
      <c r="E565" s="844"/>
      <c r="F565" s="844"/>
      <c r="G565" s="844"/>
      <c r="H565" s="844"/>
      <c r="I565" s="844"/>
      <c r="J565" s="844"/>
      <c r="K565" s="844"/>
    </row>
    <row r="566" spans="4:11" x14ac:dyDescent="0.25">
      <c r="D566" s="844"/>
      <c r="E566" s="844"/>
      <c r="F566" s="844"/>
      <c r="G566" s="844"/>
      <c r="H566" s="844"/>
      <c r="I566" s="844"/>
      <c r="J566" s="844"/>
      <c r="K566" s="844"/>
    </row>
    <row r="567" spans="4:11" x14ac:dyDescent="0.25">
      <c r="D567" s="844"/>
      <c r="E567" s="844"/>
      <c r="F567" s="844"/>
      <c r="G567" s="844"/>
      <c r="H567" s="844"/>
      <c r="I567" s="844"/>
      <c r="J567" s="844"/>
      <c r="K567" s="844"/>
    </row>
    <row r="568" spans="4:11" x14ac:dyDescent="0.25">
      <c r="D568" s="844"/>
      <c r="E568" s="844"/>
      <c r="F568" s="844"/>
      <c r="G568" s="844"/>
      <c r="H568" s="844"/>
      <c r="I568" s="844"/>
      <c r="J568" s="844"/>
      <c r="K568" s="844"/>
    </row>
    <row r="569" spans="4:11" x14ac:dyDescent="0.25">
      <c r="D569" s="844"/>
      <c r="E569" s="844"/>
      <c r="F569" s="844"/>
      <c r="G569" s="844"/>
      <c r="H569" s="844"/>
      <c r="I569" s="844"/>
      <c r="J569" s="844"/>
      <c r="K569" s="844"/>
    </row>
    <row r="570" spans="4:11" x14ac:dyDescent="0.25">
      <c r="D570" s="844"/>
      <c r="E570" s="844"/>
      <c r="F570" s="844"/>
      <c r="G570" s="844"/>
      <c r="H570" s="844"/>
      <c r="I570" s="844"/>
      <c r="J570" s="844"/>
      <c r="K570" s="844"/>
    </row>
    <row r="571" spans="4:11" x14ac:dyDescent="0.25">
      <c r="D571" s="844"/>
      <c r="E571" s="844"/>
      <c r="F571" s="844"/>
      <c r="G571" s="844"/>
      <c r="H571" s="844"/>
      <c r="I571" s="844"/>
      <c r="J571" s="844"/>
      <c r="K571" s="844"/>
    </row>
    <row r="572" spans="4:11" x14ac:dyDescent="0.25">
      <c r="D572" s="844"/>
      <c r="E572" s="844"/>
      <c r="F572" s="844"/>
      <c r="G572" s="844"/>
      <c r="H572" s="844"/>
      <c r="I572" s="844"/>
      <c r="J572" s="844"/>
      <c r="K572" s="844"/>
    </row>
    <row r="573" spans="4:11" x14ac:dyDescent="0.25">
      <c r="D573" s="844"/>
      <c r="E573" s="844"/>
      <c r="F573" s="844"/>
      <c r="G573" s="844"/>
      <c r="H573" s="844"/>
      <c r="I573" s="844"/>
      <c r="J573" s="844"/>
      <c r="K573" s="844"/>
    </row>
    <row r="574" spans="4:11" x14ac:dyDescent="0.25">
      <c r="D574" s="844"/>
      <c r="E574" s="844"/>
      <c r="F574" s="844"/>
      <c r="G574" s="844"/>
      <c r="H574" s="844"/>
      <c r="I574" s="844"/>
      <c r="J574" s="844"/>
      <c r="K574" s="844"/>
    </row>
    <row r="575" spans="4:11" x14ac:dyDescent="0.25">
      <c r="D575" s="844"/>
      <c r="E575" s="844"/>
      <c r="F575" s="844"/>
      <c r="G575" s="844"/>
      <c r="H575" s="844"/>
      <c r="I575" s="844"/>
      <c r="J575" s="844"/>
      <c r="K575" s="844"/>
    </row>
    <row r="576" spans="4:11" x14ac:dyDescent="0.25">
      <c r="D576" s="844"/>
      <c r="E576" s="844"/>
      <c r="F576" s="844"/>
      <c r="G576" s="844"/>
      <c r="H576" s="844"/>
      <c r="I576" s="844"/>
      <c r="J576" s="844"/>
      <c r="K576" s="844"/>
    </row>
    <row r="577" spans="4:11" x14ac:dyDescent="0.25">
      <c r="D577" s="844"/>
      <c r="E577" s="844"/>
      <c r="F577" s="844"/>
      <c r="G577" s="844"/>
      <c r="H577" s="844"/>
      <c r="I577" s="844"/>
      <c r="J577" s="844"/>
      <c r="K577" s="844"/>
    </row>
    <row r="578" spans="4:11" x14ac:dyDescent="0.25">
      <c r="D578" s="844"/>
      <c r="E578" s="844"/>
      <c r="F578" s="844"/>
      <c r="G578" s="844"/>
      <c r="H578" s="844"/>
      <c r="I578" s="844"/>
      <c r="J578" s="844"/>
      <c r="K578" s="844"/>
    </row>
    <row r="579" spans="4:11" x14ac:dyDescent="0.25">
      <c r="D579" s="844"/>
      <c r="E579" s="844"/>
      <c r="F579" s="844"/>
      <c r="G579" s="844"/>
      <c r="H579" s="844"/>
      <c r="I579" s="844"/>
      <c r="J579" s="844"/>
      <c r="K579" s="844"/>
    </row>
    <row r="580" spans="4:11" x14ac:dyDescent="0.25">
      <c r="D580" s="844"/>
      <c r="E580" s="844"/>
      <c r="F580" s="844"/>
      <c r="G580" s="844"/>
      <c r="H580" s="844"/>
      <c r="I580" s="844"/>
      <c r="J580" s="844"/>
      <c r="K580" s="844"/>
    </row>
    <row r="581" spans="4:11" x14ac:dyDescent="0.25">
      <c r="D581" s="844"/>
      <c r="E581" s="844"/>
      <c r="F581" s="844"/>
      <c r="G581" s="844"/>
      <c r="H581" s="844"/>
      <c r="I581" s="844"/>
      <c r="J581" s="844"/>
      <c r="K581" s="844"/>
    </row>
    <row r="582" spans="4:11" x14ac:dyDescent="0.25">
      <c r="D582" s="844"/>
      <c r="E582" s="844"/>
      <c r="F582" s="844"/>
      <c r="G582" s="844"/>
      <c r="H582" s="844"/>
      <c r="I582" s="844"/>
      <c r="J582" s="844"/>
      <c r="K582" s="844"/>
    </row>
    <row r="583" spans="4:11" x14ac:dyDescent="0.25">
      <c r="D583" s="844"/>
      <c r="E583" s="844"/>
      <c r="F583" s="844"/>
      <c r="G583" s="844"/>
      <c r="H583" s="844"/>
      <c r="I583" s="844"/>
      <c r="J583" s="844"/>
      <c r="K583" s="844"/>
    </row>
    <row r="584" spans="4:11" x14ac:dyDescent="0.25">
      <c r="D584" s="844"/>
      <c r="E584" s="844"/>
      <c r="F584" s="844"/>
      <c r="G584" s="844"/>
      <c r="H584" s="844"/>
      <c r="I584" s="844"/>
      <c r="J584" s="844"/>
      <c r="K584" s="844"/>
    </row>
    <row r="585" spans="4:11" x14ac:dyDescent="0.25">
      <c r="D585" s="844"/>
      <c r="E585" s="844"/>
      <c r="F585" s="844"/>
      <c r="G585" s="844"/>
      <c r="H585" s="844"/>
      <c r="I585" s="844"/>
      <c r="J585" s="844"/>
      <c r="K585" s="844"/>
    </row>
    <row r="586" spans="4:11" x14ac:dyDescent="0.25">
      <c r="D586" s="844"/>
      <c r="E586" s="844"/>
      <c r="F586" s="844"/>
      <c r="G586" s="844"/>
      <c r="H586" s="844"/>
      <c r="I586" s="844"/>
      <c r="J586" s="844"/>
      <c r="K586" s="844"/>
    </row>
    <row r="587" spans="4:11" x14ac:dyDescent="0.25">
      <c r="D587" s="844"/>
      <c r="E587" s="844"/>
      <c r="F587" s="844"/>
      <c r="G587" s="844"/>
      <c r="H587" s="844"/>
      <c r="I587" s="844"/>
      <c r="J587" s="844"/>
      <c r="K587" s="844"/>
    </row>
    <row r="588" spans="4:11" x14ac:dyDescent="0.25">
      <c r="D588" s="844"/>
      <c r="E588" s="844"/>
      <c r="F588" s="844"/>
      <c r="G588" s="844"/>
      <c r="H588" s="844"/>
      <c r="I588" s="844"/>
      <c r="J588" s="844"/>
      <c r="K588" s="844"/>
    </row>
    <row r="589" spans="4:11" x14ac:dyDescent="0.25">
      <c r="D589" s="844"/>
      <c r="E589" s="844"/>
      <c r="F589" s="844"/>
      <c r="G589" s="844"/>
      <c r="H589" s="844"/>
      <c r="I589" s="844"/>
      <c r="J589" s="844"/>
      <c r="K589" s="844"/>
    </row>
    <row r="590" spans="4:11" x14ac:dyDescent="0.25">
      <c r="D590" s="844"/>
      <c r="E590" s="844"/>
      <c r="F590" s="844"/>
      <c r="G590" s="844"/>
      <c r="H590" s="844"/>
      <c r="I590" s="844"/>
      <c r="J590" s="844"/>
      <c r="K590" s="844"/>
    </row>
    <row r="591" spans="4:11" x14ac:dyDescent="0.25">
      <c r="D591" s="844"/>
      <c r="E591" s="844"/>
      <c r="F591" s="844"/>
      <c r="G591" s="844"/>
      <c r="H591" s="844"/>
      <c r="I591" s="844"/>
      <c r="J591" s="844"/>
      <c r="K591" s="844"/>
    </row>
    <row r="592" spans="4:11" x14ac:dyDescent="0.25">
      <c r="D592" s="844"/>
      <c r="E592" s="844"/>
      <c r="F592" s="844"/>
      <c r="G592" s="844"/>
      <c r="H592" s="844"/>
      <c r="I592" s="844"/>
      <c r="J592" s="844"/>
      <c r="K592" s="844"/>
    </row>
    <row r="593" spans="4:11" x14ac:dyDescent="0.25">
      <c r="D593" s="844"/>
      <c r="E593" s="844"/>
      <c r="F593" s="844"/>
      <c r="G593" s="844"/>
      <c r="H593" s="844"/>
      <c r="I593" s="844"/>
      <c r="J593" s="844"/>
      <c r="K593" s="844"/>
    </row>
    <row r="594" spans="4:11" x14ac:dyDescent="0.25">
      <c r="D594" s="844"/>
      <c r="E594" s="844"/>
      <c r="F594" s="844"/>
      <c r="G594" s="844"/>
      <c r="H594" s="844"/>
      <c r="I594" s="844"/>
      <c r="J594" s="844"/>
      <c r="K594" s="844"/>
    </row>
    <row r="595" spans="4:11" x14ac:dyDescent="0.25">
      <c r="D595" s="844"/>
      <c r="E595" s="844"/>
      <c r="F595" s="844"/>
      <c r="G595" s="844"/>
      <c r="H595" s="844"/>
      <c r="I595" s="844"/>
      <c r="J595" s="844"/>
      <c r="K595" s="844"/>
    </row>
    <row r="596" spans="4:11" x14ac:dyDescent="0.25">
      <c r="D596" s="844"/>
      <c r="E596" s="844"/>
      <c r="F596" s="844"/>
      <c r="G596" s="844"/>
      <c r="H596" s="844"/>
      <c r="I596" s="844"/>
      <c r="J596" s="844"/>
      <c r="K596" s="844"/>
    </row>
    <row r="597" spans="4:11" x14ac:dyDescent="0.25">
      <c r="D597" s="844"/>
      <c r="E597" s="844"/>
      <c r="F597" s="844"/>
      <c r="G597" s="844"/>
      <c r="H597" s="844"/>
      <c r="I597" s="844"/>
      <c r="J597" s="844"/>
      <c r="K597" s="844"/>
    </row>
    <row r="598" spans="4:11" x14ac:dyDescent="0.25">
      <c r="D598" s="844"/>
      <c r="E598" s="844"/>
      <c r="F598" s="844"/>
      <c r="G598" s="844"/>
      <c r="H598" s="844"/>
      <c r="I598" s="844"/>
      <c r="J598" s="844"/>
      <c r="K598" s="844"/>
    </row>
    <row r="599" spans="4:11" x14ac:dyDescent="0.25">
      <c r="D599" s="844"/>
      <c r="E599" s="844"/>
      <c r="F599" s="844"/>
      <c r="G599" s="844"/>
      <c r="H599" s="844"/>
      <c r="I599" s="844"/>
      <c r="J599" s="844"/>
      <c r="K599" s="844"/>
    </row>
    <row r="600" spans="4:11" x14ac:dyDescent="0.25">
      <c r="D600" s="844"/>
      <c r="E600" s="844"/>
      <c r="F600" s="844"/>
      <c r="G600" s="844"/>
      <c r="H600" s="844"/>
      <c r="I600" s="844"/>
      <c r="J600" s="844"/>
      <c r="K600" s="844"/>
    </row>
    <row r="601" spans="4:11" x14ac:dyDescent="0.25">
      <c r="D601" s="844"/>
      <c r="E601" s="844"/>
      <c r="F601" s="844"/>
      <c r="G601" s="844"/>
      <c r="H601" s="844"/>
      <c r="I601" s="844"/>
      <c r="J601" s="844"/>
      <c r="K601" s="844"/>
    </row>
    <row r="602" spans="4:11" x14ac:dyDescent="0.25">
      <c r="D602" s="844"/>
      <c r="E602" s="844"/>
      <c r="F602" s="844"/>
      <c r="G602" s="844"/>
      <c r="H602" s="844"/>
      <c r="I602" s="844"/>
      <c r="J602" s="844"/>
      <c r="K602" s="844"/>
    </row>
    <row r="603" spans="4:11" x14ac:dyDescent="0.25">
      <c r="D603" s="844"/>
      <c r="E603" s="844"/>
      <c r="F603" s="844"/>
      <c r="G603" s="844"/>
      <c r="H603" s="844"/>
      <c r="I603" s="844"/>
      <c r="J603" s="844"/>
      <c r="K603" s="844"/>
    </row>
    <row r="604" spans="4:11" x14ac:dyDescent="0.25">
      <c r="D604" s="844"/>
      <c r="E604" s="844"/>
      <c r="F604" s="844"/>
      <c r="G604" s="844"/>
      <c r="H604" s="844"/>
      <c r="I604" s="844"/>
      <c r="J604" s="844"/>
      <c r="K604" s="844"/>
    </row>
    <row r="605" spans="4:11" x14ac:dyDescent="0.25">
      <c r="D605" s="844"/>
      <c r="E605" s="844"/>
      <c r="F605" s="844"/>
      <c r="G605" s="844"/>
      <c r="H605" s="844"/>
      <c r="I605" s="844"/>
      <c r="J605" s="844"/>
      <c r="K605" s="844"/>
    </row>
    <row r="606" spans="4:11" x14ac:dyDescent="0.25">
      <c r="D606" s="844"/>
      <c r="E606" s="844"/>
      <c r="F606" s="844"/>
      <c r="G606" s="844"/>
      <c r="H606" s="844"/>
      <c r="I606" s="844"/>
      <c r="J606" s="844"/>
      <c r="K606" s="844"/>
    </row>
    <row r="607" spans="4:11" x14ac:dyDescent="0.25">
      <c r="D607" s="844"/>
      <c r="E607" s="844"/>
      <c r="F607" s="844"/>
      <c r="G607" s="844"/>
      <c r="H607" s="844"/>
      <c r="I607" s="844"/>
      <c r="J607" s="844"/>
      <c r="K607" s="844"/>
    </row>
    <row r="608" spans="4:11" x14ac:dyDescent="0.25">
      <c r="D608" s="844"/>
      <c r="E608" s="844"/>
      <c r="F608" s="844"/>
      <c r="G608" s="844"/>
      <c r="H608" s="844"/>
      <c r="I608" s="844"/>
      <c r="J608" s="844"/>
      <c r="K608" s="844"/>
    </row>
    <row r="609" spans="4:11" x14ac:dyDescent="0.25">
      <c r="D609" s="844"/>
      <c r="E609" s="844"/>
      <c r="F609" s="844"/>
      <c r="G609" s="844"/>
      <c r="H609" s="844"/>
      <c r="I609" s="844"/>
      <c r="J609" s="844"/>
      <c r="K609" s="844"/>
    </row>
    <row r="610" spans="4:11" x14ac:dyDescent="0.25">
      <c r="D610" s="844"/>
      <c r="E610" s="844"/>
      <c r="F610" s="844"/>
      <c r="G610" s="844"/>
      <c r="H610" s="844"/>
      <c r="I610" s="844"/>
      <c r="J610" s="844"/>
      <c r="K610" s="844"/>
    </row>
    <row r="611" spans="4:11" x14ac:dyDescent="0.25">
      <c r="D611" s="844"/>
      <c r="E611" s="844"/>
      <c r="F611" s="844"/>
      <c r="G611" s="844"/>
      <c r="H611" s="844"/>
      <c r="I611" s="844"/>
      <c r="J611" s="844"/>
      <c r="K611" s="844"/>
    </row>
    <row r="612" spans="4:11" x14ac:dyDescent="0.25">
      <c r="D612" s="844"/>
      <c r="E612" s="844"/>
      <c r="F612" s="844"/>
      <c r="G612" s="844"/>
      <c r="H612" s="844"/>
      <c r="I612" s="844"/>
      <c r="J612" s="844"/>
      <c r="K612" s="844"/>
    </row>
    <row r="613" spans="4:11" x14ac:dyDescent="0.25">
      <c r="D613" s="844"/>
      <c r="E613" s="844"/>
      <c r="F613" s="844"/>
      <c r="G613" s="844"/>
      <c r="H613" s="844"/>
      <c r="I613" s="844"/>
      <c r="J613" s="844"/>
      <c r="K613" s="844"/>
    </row>
    <row r="614" spans="4:11" x14ac:dyDescent="0.25">
      <c r="D614" s="844"/>
      <c r="E614" s="844"/>
      <c r="F614" s="844"/>
      <c r="G614" s="844"/>
      <c r="H614" s="844"/>
      <c r="I614" s="844"/>
      <c r="J614" s="844"/>
      <c r="K614" s="844"/>
    </row>
    <row r="615" spans="4:11" x14ac:dyDescent="0.25">
      <c r="D615" s="844"/>
      <c r="E615" s="844"/>
      <c r="F615" s="844"/>
      <c r="G615" s="844"/>
      <c r="H615" s="844"/>
      <c r="I615" s="844"/>
      <c r="J615" s="844"/>
      <c r="K615" s="844"/>
    </row>
    <row r="616" spans="4:11" x14ac:dyDescent="0.25">
      <c r="D616" s="844"/>
      <c r="E616" s="844"/>
      <c r="F616" s="844"/>
      <c r="G616" s="844"/>
      <c r="H616" s="844"/>
      <c r="I616" s="844"/>
      <c r="J616" s="844"/>
      <c r="K616" s="844"/>
    </row>
    <row r="617" spans="4:11" x14ac:dyDescent="0.25">
      <c r="D617" s="844"/>
      <c r="E617" s="844"/>
      <c r="F617" s="844"/>
      <c r="G617" s="844"/>
      <c r="H617" s="844"/>
      <c r="I617" s="844"/>
      <c r="J617" s="844"/>
      <c r="K617" s="844"/>
    </row>
    <row r="618" spans="4:11" x14ac:dyDescent="0.25">
      <c r="D618" s="844"/>
      <c r="E618" s="844"/>
      <c r="F618" s="844"/>
      <c r="G618" s="844"/>
      <c r="H618" s="844"/>
      <c r="I618" s="844"/>
      <c r="J618" s="844"/>
      <c r="K618" s="844"/>
    </row>
    <row r="619" spans="4:11" x14ac:dyDescent="0.25">
      <c r="D619" s="844"/>
      <c r="E619" s="844"/>
      <c r="F619" s="844"/>
      <c r="G619" s="844"/>
      <c r="H619" s="844"/>
      <c r="I619" s="844"/>
      <c r="J619" s="844"/>
      <c r="K619" s="844"/>
    </row>
    <row r="620" spans="4:11" x14ac:dyDescent="0.25">
      <c r="D620" s="844"/>
      <c r="E620" s="844"/>
      <c r="F620" s="844"/>
      <c r="G620" s="844"/>
      <c r="H620" s="844"/>
      <c r="I620" s="844"/>
      <c r="J620" s="844"/>
      <c r="K620" s="844"/>
    </row>
    <row r="621" spans="4:11" x14ac:dyDescent="0.25">
      <c r="D621" s="844"/>
      <c r="E621" s="844"/>
      <c r="F621" s="844"/>
      <c r="G621" s="844"/>
      <c r="H621" s="844"/>
      <c r="I621" s="844"/>
      <c r="J621" s="844"/>
      <c r="K621" s="844"/>
    </row>
    <row r="622" spans="4:11" x14ac:dyDescent="0.25">
      <c r="D622" s="844"/>
      <c r="E622" s="844"/>
      <c r="F622" s="844"/>
      <c r="G622" s="844"/>
      <c r="H622" s="844"/>
      <c r="I622" s="844"/>
      <c r="J622" s="844"/>
      <c r="K622" s="844"/>
    </row>
    <row r="623" spans="4:11" x14ac:dyDescent="0.25">
      <c r="D623" s="844"/>
      <c r="E623" s="844"/>
      <c r="F623" s="844"/>
      <c r="G623" s="844"/>
      <c r="H623" s="844"/>
      <c r="I623" s="844"/>
      <c r="J623" s="844"/>
      <c r="K623" s="844"/>
    </row>
    <row r="624" spans="4:11" x14ac:dyDescent="0.25">
      <c r="D624" s="844"/>
      <c r="E624" s="844"/>
      <c r="F624" s="844"/>
      <c r="G624" s="844"/>
      <c r="H624" s="844"/>
      <c r="I624" s="844"/>
      <c r="J624" s="844"/>
      <c r="K624" s="844"/>
    </row>
    <row r="625" spans="4:11" x14ac:dyDescent="0.25">
      <c r="D625" s="844"/>
      <c r="E625" s="844"/>
      <c r="F625" s="844"/>
      <c r="G625" s="844"/>
      <c r="H625" s="844"/>
      <c r="I625" s="844"/>
      <c r="J625" s="844"/>
      <c r="K625" s="844"/>
    </row>
    <row r="626" spans="4:11" x14ac:dyDescent="0.25">
      <c r="D626" s="844"/>
      <c r="E626" s="844"/>
      <c r="F626" s="844"/>
      <c r="G626" s="844"/>
      <c r="H626" s="844"/>
      <c r="I626" s="844"/>
      <c r="J626" s="844"/>
      <c r="K626" s="844"/>
    </row>
    <row r="627" spans="4:11" x14ac:dyDescent="0.25">
      <c r="D627" s="844"/>
      <c r="E627" s="844"/>
      <c r="F627" s="844"/>
      <c r="G627" s="844"/>
      <c r="H627" s="844"/>
      <c r="I627" s="844"/>
      <c r="J627" s="844"/>
      <c r="K627" s="844"/>
    </row>
    <row r="628" spans="4:11" x14ac:dyDescent="0.25">
      <c r="D628" s="844"/>
      <c r="E628" s="844"/>
      <c r="F628" s="844"/>
      <c r="G628" s="844"/>
      <c r="H628" s="844"/>
      <c r="I628" s="844"/>
      <c r="J628" s="844"/>
      <c r="K628" s="844"/>
    </row>
    <row r="629" spans="4:11" x14ac:dyDescent="0.25">
      <c r="D629" s="844"/>
      <c r="E629" s="844"/>
      <c r="F629" s="844"/>
      <c r="G629" s="844"/>
      <c r="H629" s="844"/>
      <c r="I629" s="844"/>
      <c r="J629" s="844"/>
      <c r="K629" s="844"/>
    </row>
    <row r="630" spans="4:11" x14ac:dyDescent="0.25">
      <c r="D630" s="844"/>
      <c r="E630" s="844"/>
      <c r="F630" s="844"/>
      <c r="G630" s="844"/>
      <c r="H630" s="844"/>
      <c r="I630" s="844"/>
      <c r="J630" s="844"/>
      <c r="K630" s="844"/>
    </row>
    <row r="631" spans="4:11" x14ac:dyDescent="0.25">
      <c r="D631" s="844"/>
      <c r="E631" s="844"/>
      <c r="F631" s="844"/>
      <c r="G631" s="844"/>
      <c r="H631" s="844"/>
      <c r="I631" s="844"/>
      <c r="J631" s="844"/>
      <c r="K631" s="844"/>
    </row>
    <row r="632" spans="4:11" x14ac:dyDescent="0.25">
      <c r="D632" s="844"/>
      <c r="E632" s="844"/>
      <c r="F632" s="844"/>
      <c r="G632" s="844"/>
      <c r="H632" s="844"/>
      <c r="I632" s="844"/>
      <c r="J632" s="844"/>
      <c r="K632" s="844"/>
    </row>
    <row r="633" spans="4:11" x14ac:dyDescent="0.25">
      <c r="D633" s="844"/>
      <c r="E633" s="844"/>
      <c r="F633" s="844"/>
      <c r="G633" s="844"/>
      <c r="H633" s="844"/>
      <c r="I633" s="844"/>
      <c r="J633" s="844"/>
      <c r="K633" s="844"/>
    </row>
    <row r="634" spans="4:11" x14ac:dyDescent="0.25">
      <c r="D634" s="844"/>
      <c r="E634" s="844"/>
      <c r="F634" s="844"/>
      <c r="G634" s="844"/>
      <c r="H634" s="844"/>
      <c r="I634" s="844"/>
      <c r="J634" s="844"/>
      <c r="K634" s="844"/>
    </row>
    <row r="635" spans="4:11" x14ac:dyDescent="0.25">
      <c r="D635" s="844"/>
      <c r="E635" s="844"/>
      <c r="F635" s="844"/>
      <c r="G635" s="844"/>
      <c r="H635" s="844"/>
      <c r="I635" s="844"/>
      <c r="J635" s="844"/>
      <c r="K635" s="844"/>
    </row>
    <row r="636" spans="4:11" x14ac:dyDescent="0.25">
      <c r="D636" s="844"/>
      <c r="E636" s="844"/>
      <c r="F636" s="844"/>
      <c r="G636" s="844"/>
      <c r="H636" s="844"/>
      <c r="I636" s="844"/>
      <c r="J636" s="844"/>
      <c r="K636" s="844"/>
    </row>
    <row r="637" spans="4:11" x14ac:dyDescent="0.25">
      <c r="D637" s="844"/>
      <c r="E637" s="844"/>
      <c r="F637" s="844"/>
      <c r="G637" s="844"/>
      <c r="H637" s="844"/>
      <c r="I637" s="844"/>
      <c r="J637" s="844"/>
      <c r="K637" s="844"/>
    </row>
    <row r="638" spans="4:11" x14ac:dyDescent="0.25">
      <c r="D638" s="844"/>
      <c r="E638" s="844"/>
      <c r="F638" s="844"/>
      <c r="G638" s="844"/>
      <c r="H638" s="844"/>
      <c r="I638" s="844"/>
      <c r="J638" s="844"/>
      <c r="K638" s="844"/>
    </row>
    <row r="639" spans="4:11" x14ac:dyDescent="0.25">
      <c r="D639" s="844"/>
      <c r="E639" s="844"/>
      <c r="F639" s="844"/>
      <c r="G639" s="844"/>
      <c r="H639" s="844"/>
      <c r="I639" s="844"/>
      <c r="J639" s="844"/>
      <c r="K639" s="844"/>
    </row>
    <row r="640" spans="4:11" x14ac:dyDescent="0.25">
      <c r="D640" s="844"/>
      <c r="E640" s="844"/>
      <c r="F640" s="844"/>
      <c r="G640" s="844"/>
      <c r="H640" s="844"/>
      <c r="I640" s="844"/>
      <c r="J640" s="844"/>
      <c r="K640" s="844"/>
    </row>
    <row r="641" spans="4:11" x14ac:dyDescent="0.25">
      <c r="D641" s="844"/>
      <c r="E641" s="844"/>
      <c r="F641" s="844"/>
      <c r="G641" s="844"/>
      <c r="H641" s="844"/>
      <c r="I641" s="844"/>
      <c r="J641" s="844"/>
      <c r="K641" s="844"/>
    </row>
    <row r="642" spans="4:11" x14ac:dyDescent="0.25">
      <c r="D642" s="844"/>
      <c r="E642" s="844"/>
      <c r="F642" s="844"/>
      <c r="G642" s="844"/>
      <c r="H642" s="844"/>
      <c r="I642" s="844"/>
      <c r="J642" s="844"/>
      <c r="K642" s="844"/>
    </row>
    <row r="643" spans="4:11" x14ac:dyDescent="0.25">
      <c r="D643" s="844"/>
      <c r="E643" s="844"/>
      <c r="F643" s="844"/>
      <c r="G643" s="844"/>
      <c r="H643" s="844"/>
      <c r="I643" s="844"/>
      <c r="J643" s="844"/>
      <c r="K643" s="844"/>
    </row>
    <row r="644" spans="4:11" x14ac:dyDescent="0.25">
      <c r="D644" s="844"/>
      <c r="E644" s="844"/>
      <c r="F644" s="844"/>
      <c r="G644" s="844"/>
      <c r="H644" s="844"/>
      <c r="I644" s="844"/>
      <c r="J644" s="844"/>
      <c r="K644" s="844"/>
    </row>
    <row r="645" spans="4:11" x14ac:dyDescent="0.25">
      <c r="D645" s="844"/>
      <c r="E645" s="844"/>
      <c r="F645" s="844"/>
      <c r="G645" s="844"/>
      <c r="H645" s="844"/>
      <c r="I645" s="844"/>
      <c r="J645" s="844"/>
      <c r="K645" s="844"/>
    </row>
    <row r="646" spans="4:11" x14ac:dyDescent="0.25">
      <c r="D646" s="844"/>
      <c r="E646" s="844"/>
      <c r="F646" s="844"/>
      <c r="G646" s="844"/>
      <c r="H646" s="844"/>
      <c r="I646" s="844"/>
      <c r="J646" s="844"/>
      <c r="K646" s="844"/>
    </row>
    <row r="647" spans="4:11" x14ac:dyDescent="0.25">
      <c r="D647" s="844"/>
      <c r="E647" s="844"/>
      <c r="F647" s="844"/>
      <c r="G647" s="844"/>
      <c r="H647" s="844"/>
      <c r="I647" s="844"/>
      <c r="J647" s="844"/>
      <c r="K647" s="844"/>
    </row>
    <row r="648" spans="4:11" x14ac:dyDescent="0.25">
      <c r="D648" s="844"/>
      <c r="E648" s="844"/>
      <c r="F648" s="844"/>
      <c r="G648" s="844"/>
      <c r="H648" s="844"/>
      <c r="I648" s="844"/>
      <c r="J648" s="844"/>
      <c r="K648" s="844"/>
    </row>
    <row r="649" spans="4:11" x14ac:dyDescent="0.25">
      <c r="D649" s="844"/>
      <c r="E649" s="844"/>
      <c r="F649" s="844"/>
      <c r="G649" s="844"/>
      <c r="H649" s="844"/>
      <c r="I649" s="844"/>
      <c r="J649" s="844"/>
      <c r="K649" s="844"/>
    </row>
    <row r="650" spans="4:11" x14ac:dyDescent="0.25">
      <c r="D650" s="844"/>
      <c r="E650" s="844"/>
      <c r="F650" s="844"/>
      <c r="G650" s="844"/>
      <c r="H650" s="844"/>
      <c r="I650" s="844"/>
      <c r="J650" s="844"/>
      <c r="K650" s="844"/>
    </row>
    <row r="651" spans="4:11" x14ac:dyDescent="0.25">
      <c r="D651" s="844"/>
      <c r="E651" s="844"/>
      <c r="F651" s="844"/>
      <c r="G651" s="844"/>
      <c r="H651" s="844"/>
      <c r="I651" s="844"/>
      <c r="J651" s="844"/>
      <c r="K651" s="844"/>
    </row>
    <row r="652" spans="4:11" x14ac:dyDescent="0.25">
      <c r="D652" s="844"/>
      <c r="E652" s="844"/>
      <c r="F652" s="844"/>
      <c r="G652" s="844"/>
      <c r="H652" s="844"/>
      <c r="I652" s="844"/>
      <c r="J652" s="844"/>
      <c r="K652" s="844"/>
    </row>
    <row r="653" spans="4:11" x14ac:dyDescent="0.25">
      <c r="D653" s="844"/>
      <c r="E653" s="844"/>
      <c r="F653" s="844"/>
      <c r="G653" s="844"/>
      <c r="H653" s="844"/>
      <c r="I653" s="844"/>
      <c r="J653" s="844"/>
      <c r="K653" s="844"/>
    </row>
    <row r="654" spans="4:11" x14ac:dyDescent="0.25">
      <c r="D654" s="844"/>
      <c r="E654" s="844"/>
      <c r="F654" s="844"/>
      <c r="G654" s="844"/>
      <c r="H654" s="844"/>
      <c r="I654" s="844"/>
      <c r="J654" s="844"/>
      <c r="K654" s="844"/>
    </row>
    <row r="655" spans="4:11" x14ac:dyDescent="0.25">
      <c r="D655" s="844"/>
      <c r="E655" s="844"/>
      <c r="F655" s="844"/>
      <c r="G655" s="844"/>
      <c r="H655" s="844"/>
      <c r="I655" s="844"/>
      <c r="J655" s="844"/>
      <c r="K655" s="844"/>
    </row>
    <row r="656" spans="4:11" x14ac:dyDescent="0.25">
      <c r="D656" s="844"/>
      <c r="E656" s="844"/>
      <c r="F656" s="844"/>
      <c r="G656" s="844"/>
      <c r="H656" s="844"/>
      <c r="I656" s="844"/>
      <c r="J656" s="844"/>
      <c r="K656" s="844"/>
    </row>
    <row r="657" spans="4:11" x14ac:dyDescent="0.25">
      <c r="D657" s="844"/>
      <c r="E657" s="844"/>
      <c r="F657" s="844"/>
      <c r="G657" s="844"/>
      <c r="H657" s="844"/>
      <c r="I657" s="844"/>
      <c r="J657" s="844"/>
      <c r="K657" s="844"/>
    </row>
    <row r="658" spans="4:11" x14ac:dyDescent="0.25">
      <c r="D658" s="844"/>
      <c r="E658" s="844"/>
      <c r="F658" s="844"/>
      <c r="G658" s="844"/>
      <c r="H658" s="844"/>
      <c r="I658" s="844"/>
      <c r="J658" s="844"/>
      <c r="K658" s="844"/>
    </row>
    <row r="659" spans="4:11" x14ac:dyDescent="0.25">
      <c r="D659" s="844"/>
      <c r="E659" s="844"/>
      <c r="F659" s="844"/>
      <c r="G659" s="844"/>
      <c r="H659" s="844"/>
      <c r="I659" s="844"/>
      <c r="J659" s="844"/>
      <c r="K659" s="844"/>
    </row>
    <row r="660" spans="4:11" x14ac:dyDescent="0.25">
      <c r="D660" s="844"/>
      <c r="E660" s="844"/>
      <c r="F660" s="844"/>
      <c r="G660" s="844"/>
      <c r="H660" s="844"/>
      <c r="I660" s="844"/>
      <c r="J660" s="844"/>
      <c r="K660" s="844"/>
    </row>
    <row r="661" spans="4:11" x14ac:dyDescent="0.25">
      <c r="D661" s="844"/>
      <c r="E661" s="844"/>
      <c r="F661" s="844"/>
      <c r="G661" s="844"/>
      <c r="H661" s="844"/>
      <c r="I661" s="844"/>
      <c r="J661" s="844"/>
      <c r="K661" s="844"/>
    </row>
    <row r="662" spans="4:11" x14ac:dyDescent="0.25">
      <c r="D662" s="844"/>
      <c r="E662" s="844"/>
      <c r="F662" s="844"/>
      <c r="G662" s="844"/>
      <c r="H662" s="844"/>
      <c r="I662" s="844"/>
      <c r="J662" s="844"/>
      <c r="K662" s="844"/>
    </row>
    <row r="663" spans="4:11" x14ac:dyDescent="0.25">
      <c r="D663" s="844"/>
      <c r="E663" s="844"/>
      <c r="F663" s="844"/>
      <c r="G663" s="844"/>
      <c r="H663" s="844"/>
      <c r="I663" s="844"/>
      <c r="J663" s="844"/>
      <c r="K663" s="844"/>
    </row>
    <row r="664" spans="4:11" x14ac:dyDescent="0.25">
      <c r="D664" s="844"/>
      <c r="E664" s="844"/>
      <c r="F664" s="844"/>
      <c r="G664" s="844"/>
      <c r="H664" s="844"/>
      <c r="I664" s="844"/>
      <c r="J664" s="844"/>
      <c r="K664" s="844"/>
    </row>
    <row r="665" spans="4:11" x14ac:dyDescent="0.25">
      <c r="D665" s="844"/>
      <c r="E665" s="844"/>
      <c r="F665" s="844"/>
      <c r="G665" s="844"/>
      <c r="H665" s="844"/>
      <c r="I665" s="844"/>
      <c r="J665" s="844"/>
      <c r="K665" s="844"/>
    </row>
    <row r="666" spans="4:11" x14ac:dyDescent="0.25">
      <c r="D666" s="844"/>
      <c r="E666" s="844"/>
      <c r="F666" s="844"/>
      <c r="G666" s="844"/>
      <c r="H666" s="844"/>
      <c r="I666" s="844"/>
      <c r="J666" s="844"/>
      <c r="K666" s="844"/>
    </row>
    <row r="667" spans="4:11" x14ac:dyDescent="0.25">
      <c r="D667" s="844"/>
      <c r="E667" s="844"/>
      <c r="F667" s="844"/>
      <c r="G667" s="844"/>
      <c r="H667" s="844"/>
      <c r="I667" s="844"/>
      <c r="J667" s="844"/>
      <c r="K667" s="844"/>
    </row>
    <row r="668" spans="4:11" x14ac:dyDescent="0.25">
      <c r="D668" s="844"/>
      <c r="E668" s="844"/>
      <c r="F668" s="844"/>
      <c r="G668" s="844"/>
      <c r="H668" s="844"/>
      <c r="I668" s="844"/>
      <c r="J668" s="844"/>
      <c r="K668" s="844"/>
    </row>
    <row r="669" spans="4:11" x14ac:dyDescent="0.25">
      <c r="D669" s="844"/>
      <c r="E669" s="844"/>
      <c r="F669" s="844"/>
      <c r="G669" s="844"/>
      <c r="H669" s="844"/>
      <c r="I669" s="844"/>
      <c r="J669" s="844"/>
      <c r="K669" s="844"/>
    </row>
    <row r="670" spans="4:11" x14ac:dyDescent="0.25">
      <c r="D670" s="844"/>
      <c r="E670" s="844"/>
      <c r="F670" s="844"/>
      <c r="G670" s="844"/>
      <c r="H670" s="844"/>
      <c r="I670" s="844"/>
      <c r="J670" s="844"/>
      <c r="K670" s="844"/>
    </row>
    <row r="671" spans="4:11" x14ac:dyDescent="0.25">
      <c r="D671" s="844"/>
      <c r="E671" s="844"/>
      <c r="F671" s="844"/>
      <c r="G671" s="844"/>
      <c r="H671" s="844"/>
      <c r="I671" s="844"/>
      <c r="J671" s="844"/>
      <c r="K671" s="844"/>
    </row>
    <row r="672" spans="4:11" x14ac:dyDescent="0.25">
      <c r="D672" s="844"/>
      <c r="E672" s="844"/>
      <c r="F672" s="844"/>
      <c r="G672" s="844"/>
      <c r="H672" s="844"/>
      <c r="I672" s="844"/>
      <c r="J672" s="844"/>
      <c r="K672" s="844"/>
    </row>
    <row r="673" spans="4:11" x14ac:dyDescent="0.25">
      <c r="D673" s="844"/>
      <c r="E673" s="844"/>
      <c r="F673" s="844"/>
      <c r="G673" s="844"/>
      <c r="H673" s="844"/>
      <c r="I673" s="844"/>
      <c r="J673" s="844"/>
      <c r="K673" s="844"/>
    </row>
    <row r="674" spans="4:11" x14ac:dyDescent="0.25">
      <c r="D674" s="844"/>
      <c r="E674" s="844"/>
      <c r="F674" s="844"/>
      <c r="G674" s="844"/>
      <c r="H674" s="844"/>
      <c r="I674" s="844"/>
      <c r="J674" s="844"/>
      <c r="K674" s="844"/>
    </row>
    <row r="675" spans="4:11" x14ac:dyDescent="0.25">
      <c r="D675" s="844"/>
      <c r="E675" s="844"/>
      <c r="F675" s="844"/>
      <c r="G675" s="844"/>
      <c r="H675" s="844"/>
      <c r="I675" s="844"/>
      <c r="J675" s="844"/>
      <c r="K675" s="844"/>
    </row>
    <row r="676" spans="4:11" x14ac:dyDescent="0.25">
      <c r="D676" s="844"/>
      <c r="E676" s="844"/>
      <c r="F676" s="844"/>
      <c r="G676" s="844"/>
      <c r="H676" s="844"/>
      <c r="I676" s="844"/>
      <c r="J676" s="844"/>
      <c r="K676" s="844"/>
    </row>
    <row r="677" spans="4:11" x14ac:dyDescent="0.25">
      <c r="D677" s="844"/>
      <c r="E677" s="844"/>
      <c r="F677" s="844"/>
      <c r="G677" s="844"/>
      <c r="H677" s="844"/>
      <c r="I677" s="844"/>
      <c r="J677" s="844"/>
      <c r="K677" s="844"/>
    </row>
    <row r="678" spans="4:11" x14ac:dyDescent="0.25">
      <c r="D678" s="844"/>
      <c r="E678" s="844"/>
      <c r="F678" s="844"/>
      <c r="G678" s="844"/>
      <c r="H678" s="844"/>
      <c r="I678" s="844"/>
      <c r="J678" s="844"/>
      <c r="K678" s="844"/>
    </row>
    <row r="679" spans="4:11" x14ac:dyDescent="0.25">
      <c r="D679" s="844"/>
      <c r="E679" s="844"/>
      <c r="F679" s="844"/>
      <c r="G679" s="844"/>
      <c r="H679" s="844"/>
      <c r="I679" s="844"/>
      <c r="J679" s="844"/>
      <c r="K679" s="844"/>
    </row>
    <row r="680" spans="4:11" x14ac:dyDescent="0.25">
      <c r="D680" s="844"/>
      <c r="E680" s="844"/>
      <c r="F680" s="844"/>
      <c r="G680" s="844"/>
      <c r="H680" s="844"/>
      <c r="I680" s="844"/>
      <c r="J680" s="844"/>
      <c r="K680" s="844"/>
    </row>
    <row r="681" spans="4:11" x14ac:dyDescent="0.25">
      <c r="D681" s="844"/>
      <c r="E681" s="844"/>
      <c r="F681" s="844"/>
      <c r="G681" s="844"/>
      <c r="H681" s="844"/>
      <c r="I681" s="844"/>
      <c r="J681" s="844"/>
      <c r="K681" s="844"/>
    </row>
    <row r="682" spans="4:11" x14ac:dyDescent="0.25">
      <c r="D682" s="844"/>
      <c r="E682" s="844"/>
      <c r="F682" s="844"/>
      <c r="G682" s="844"/>
      <c r="H682" s="844"/>
      <c r="I682" s="844"/>
      <c r="J682" s="844"/>
      <c r="K682" s="844"/>
    </row>
    <row r="683" spans="4:11" x14ac:dyDescent="0.25">
      <c r="D683" s="844"/>
      <c r="E683" s="844"/>
      <c r="F683" s="844"/>
      <c r="G683" s="844"/>
      <c r="H683" s="844"/>
      <c r="I683" s="844"/>
      <c r="J683" s="844"/>
      <c r="K683" s="844"/>
    </row>
    <row r="684" spans="4:11" x14ac:dyDescent="0.25">
      <c r="D684" s="844"/>
      <c r="E684" s="844"/>
      <c r="F684" s="844"/>
      <c r="G684" s="844"/>
      <c r="H684" s="844"/>
      <c r="I684" s="844"/>
      <c r="J684" s="844"/>
      <c r="K684" s="844"/>
    </row>
    <row r="685" spans="4:11" x14ac:dyDescent="0.25">
      <c r="D685" s="844"/>
      <c r="E685" s="844"/>
      <c r="F685" s="844"/>
      <c r="G685" s="844"/>
      <c r="H685" s="844"/>
      <c r="I685" s="844"/>
      <c r="J685" s="844"/>
      <c r="K685" s="844"/>
    </row>
    <row r="686" spans="4:11" x14ac:dyDescent="0.25">
      <c r="D686" s="844"/>
      <c r="E686" s="844"/>
      <c r="F686" s="844"/>
      <c r="G686" s="844"/>
      <c r="H686" s="844"/>
      <c r="I686" s="844"/>
      <c r="J686" s="844"/>
      <c r="K686" s="844"/>
    </row>
    <row r="687" spans="4:11" x14ac:dyDescent="0.25">
      <c r="D687" s="844"/>
      <c r="E687" s="844"/>
      <c r="F687" s="844"/>
      <c r="G687" s="844"/>
      <c r="H687" s="844"/>
      <c r="I687" s="844"/>
      <c r="J687" s="844"/>
      <c r="K687" s="844"/>
    </row>
    <row r="688" spans="4:11" x14ac:dyDescent="0.25">
      <c r="D688" s="844"/>
      <c r="E688" s="844"/>
      <c r="F688" s="844"/>
      <c r="G688" s="844"/>
      <c r="H688" s="844"/>
      <c r="I688" s="844"/>
      <c r="J688" s="844"/>
      <c r="K688" s="844"/>
    </row>
    <row r="689" spans="4:11" x14ac:dyDescent="0.25">
      <c r="D689" s="844"/>
      <c r="E689" s="844"/>
      <c r="F689" s="844"/>
      <c r="G689" s="844"/>
      <c r="H689" s="844"/>
      <c r="I689" s="844"/>
      <c r="J689" s="844"/>
      <c r="K689" s="844"/>
    </row>
    <row r="690" spans="4:11" x14ac:dyDescent="0.25">
      <c r="D690" s="844"/>
      <c r="E690" s="844"/>
      <c r="F690" s="844"/>
      <c r="G690" s="844"/>
      <c r="H690" s="844"/>
      <c r="I690" s="844"/>
      <c r="J690" s="844"/>
      <c r="K690" s="844"/>
    </row>
    <row r="691" spans="4:11" x14ac:dyDescent="0.25">
      <c r="D691" s="844"/>
      <c r="E691" s="844"/>
      <c r="F691" s="844"/>
      <c r="G691" s="844"/>
      <c r="H691" s="844"/>
      <c r="I691" s="844"/>
      <c r="J691" s="844"/>
      <c r="K691" s="844"/>
    </row>
    <row r="692" spans="4:11" x14ac:dyDescent="0.25">
      <c r="D692" s="844"/>
      <c r="E692" s="844"/>
      <c r="F692" s="844"/>
      <c r="G692" s="844"/>
      <c r="H692" s="844"/>
      <c r="I692" s="844"/>
      <c r="J692" s="844"/>
      <c r="K692" s="844"/>
    </row>
    <row r="693" spans="4:11" x14ac:dyDescent="0.25">
      <c r="D693" s="844"/>
      <c r="E693" s="844"/>
      <c r="F693" s="844"/>
      <c r="G693" s="844"/>
      <c r="H693" s="844"/>
      <c r="I693" s="844"/>
      <c r="J693" s="844"/>
      <c r="K693" s="844"/>
    </row>
    <row r="694" spans="4:11" x14ac:dyDescent="0.25">
      <c r="D694" s="844"/>
      <c r="E694" s="844"/>
      <c r="F694" s="844"/>
      <c r="G694" s="844"/>
      <c r="H694" s="844"/>
      <c r="I694" s="844"/>
      <c r="J694" s="844"/>
      <c r="K694" s="844"/>
    </row>
    <row r="695" spans="4:11" x14ac:dyDescent="0.25">
      <c r="D695" s="844"/>
      <c r="E695" s="844"/>
      <c r="F695" s="844"/>
      <c r="G695" s="844"/>
      <c r="H695" s="844"/>
      <c r="I695" s="844"/>
      <c r="J695" s="844"/>
      <c r="K695" s="844"/>
    </row>
    <row r="696" spans="4:11" x14ac:dyDescent="0.25">
      <c r="D696" s="844"/>
      <c r="E696" s="844"/>
      <c r="F696" s="844"/>
      <c r="G696" s="844"/>
      <c r="H696" s="844"/>
      <c r="I696" s="844"/>
      <c r="J696" s="844"/>
      <c r="K696" s="844"/>
    </row>
    <row r="697" spans="4:11" x14ac:dyDescent="0.25">
      <c r="D697" s="844"/>
      <c r="E697" s="844"/>
      <c r="F697" s="844"/>
      <c r="G697" s="844"/>
      <c r="H697" s="844"/>
      <c r="I697" s="844"/>
      <c r="J697" s="844"/>
      <c r="K697" s="844"/>
    </row>
    <row r="698" spans="4:11" x14ac:dyDescent="0.25">
      <c r="D698" s="844"/>
      <c r="E698" s="844"/>
      <c r="F698" s="844"/>
      <c r="G698" s="844"/>
      <c r="H698" s="844"/>
      <c r="I698" s="844"/>
      <c r="J698" s="844"/>
      <c r="K698" s="844"/>
    </row>
    <row r="699" spans="4:11" x14ac:dyDescent="0.25">
      <c r="D699" s="844"/>
      <c r="E699" s="844"/>
      <c r="F699" s="844"/>
      <c r="G699" s="844"/>
      <c r="H699" s="844"/>
      <c r="I699" s="844"/>
      <c r="J699" s="844"/>
      <c r="K699" s="844"/>
    </row>
    <row r="700" spans="4:11" x14ac:dyDescent="0.25">
      <c r="D700" s="844"/>
      <c r="E700" s="844"/>
      <c r="F700" s="844"/>
      <c r="G700" s="844"/>
      <c r="H700" s="844"/>
      <c r="I700" s="844"/>
      <c r="J700" s="844"/>
      <c r="K700" s="844"/>
    </row>
    <row r="701" spans="4:11" x14ac:dyDescent="0.25">
      <c r="D701" s="844"/>
      <c r="E701" s="844"/>
      <c r="F701" s="844"/>
      <c r="G701" s="844"/>
      <c r="H701" s="844"/>
      <c r="I701" s="844"/>
      <c r="J701" s="844"/>
      <c r="K701" s="844"/>
    </row>
    <row r="702" spans="4:11" x14ac:dyDescent="0.25">
      <c r="D702" s="844"/>
      <c r="E702" s="844"/>
      <c r="F702" s="844"/>
      <c r="G702" s="844"/>
      <c r="H702" s="844"/>
      <c r="I702" s="844"/>
      <c r="J702" s="844"/>
      <c r="K702" s="844"/>
    </row>
    <row r="703" spans="4:11" x14ac:dyDescent="0.25">
      <c r="D703" s="844"/>
      <c r="E703" s="844"/>
      <c r="F703" s="844"/>
      <c r="G703" s="844"/>
      <c r="H703" s="844"/>
      <c r="I703" s="844"/>
      <c r="J703" s="844"/>
      <c r="K703" s="844"/>
    </row>
    <row r="704" spans="4:11" x14ac:dyDescent="0.25">
      <c r="D704" s="844"/>
      <c r="E704" s="844"/>
      <c r="F704" s="844"/>
      <c r="G704" s="844"/>
      <c r="H704" s="844"/>
      <c r="I704" s="844"/>
      <c r="J704" s="844"/>
      <c r="K704" s="844"/>
    </row>
    <row r="705" spans="4:11" x14ac:dyDescent="0.25">
      <c r="D705" s="844"/>
      <c r="E705" s="844"/>
      <c r="F705" s="844"/>
      <c r="G705" s="844"/>
      <c r="H705" s="844"/>
      <c r="I705" s="844"/>
      <c r="J705" s="844"/>
      <c r="K705" s="844"/>
    </row>
    <row r="706" spans="4:11" x14ac:dyDescent="0.25">
      <c r="D706" s="844"/>
      <c r="E706" s="844"/>
      <c r="F706" s="844"/>
      <c r="G706" s="844"/>
      <c r="H706" s="844"/>
      <c r="I706" s="844"/>
      <c r="J706" s="844"/>
      <c r="K706" s="844"/>
    </row>
    <row r="707" spans="4:11" x14ac:dyDescent="0.25">
      <c r="D707" s="844"/>
      <c r="E707" s="844"/>
      <c r="F707" s="844"/>
      <c r="G707" s="844"/>
      <c r="H707" s="844"/>
      <c r="I707" s="844"/>
      <c r="J707" s="844"/>
      <c r="K707" s="844"/>
    </row>
    <row r="708" spans="4:11" x14ac:dyDescent="0.25">
      <c r="D708" s="844"/>
      <c r="E708" s="844"/>
      <c r="F708" s="844"/>
      <c r="G708" s="844"/>
      <c r="H708" s="844"/>
      <c r="I708" s="844"/>
      <c r="J708" s="844"/>
      <c r="K708" s="844"/>
    </row>
    <row r="709" spans="4:11" x14ac:dyDescent="0.25">
      <c r="D709" s="844"/>
      <c r="E709" s="844"/>
      <c r="F709" s="844"/>
      <c r="G709" s="844"/>
      <c r="H709" s="844"/>
      <c r="I709" s="844"/>
      <c r="J709" s="844"/>
      <c r="K709" s="844"/>
    </row>
    <row r="710" spans="4:11" x14ac:dyDescent="0.25">
      <c r="D710" s="844"/>
      <c r="E710" s="844"/>
      <c r="F710" s="844"/>
      <c r="G710" s="844"/>
      <c r="H710" s="844"/>
      <c r="I710" s="844"/>
      <c r="J710" s="844"/>
      <c r="K710" s="844"/>
    </row>
    <row r="711" spans="4:11" x14ac:dyDescent="0.25">
      <c r="D711" s="844"/>
      <c r="E711" s="844"/>
      <c r="F711" s="844"/>
      <c r="G711" s="844"/>
      <c r="H711" s="844"/>
      <c r="I711" s="844"/>
      <c r="J711" s="844"/>
      <c r="K711" s="844"/>
    </row>
    <row r="712" spans="4:11" x14ac:dyDescent="0.25">
      <c r="D712" s="844"/>
      <c r="E712" s="844"/>
      <c r="F712" s="844"/>
      <c r="G712" s="844"/>
      <c r="H712" s="844"/>
      <c r="I712" s="844"/>
      <c r="J712" s="844"/>
      <c r="K712" s="844"/>
    </row>
    <row r="713" spans="4:11" x14ac:dyDescent="0.25">
      <c r="D713" s="844"/>
      <c r="E713" s="844"/>
      <c r="F713" s="844"/>
      <c r="G713" s="844"/>
      <c r="H713" s="844"/>
      <c r="I713" s="844"/>
      <c r="J713" s="844"/>
      <c r="K713" s="844"/>
    </row>
    <row r="714" spans="4:11" x14ac:dyDescent="0.25">
      <c r="D714" s="844"/>
      <c r="E714" s="844"/>
      <c r="F714" s="844"/>
      <c r="G714" s="844"/>
      <c r="H714" s="844"/>
      <c r="I714" s="844"/>
      <c r="J714" s="844"/>
      <c r="K714" s="844"/>
    </row>
    <row r="715" spans="4:11" x14ac:dyDescent="0.25">
      <c r="D715" s="844"/>
      <c r="E715" s="844"/>
      <c r="F715" s="844"/>
      <c r="G715" s="844"/>
      <c r="H715" s="844"/>
      <c r="I715" s="844"/>
      <c r="J715" s="844"/>
      <c r="K715" s="844"/>
    </row>
    <row r="716" spans="4:11" x14ac:dyDescent="0.25">
      <c r="D716" s="844"/>
      <c r="E716" s="844"/>
      <c r="F716" s="844"/>
      <c r="G716" s="844"/>
      <c r="H716" s="844"/>
      <c r="I716" s="844"/>
      <c r="J716" s="844"/>
      <c r="K716" s="844"/>
    </row>
    <row r="717" spans="4:11" x14ac:dyDescent="0.25">
      <c r="D717" s="844"/>
      <c r="E717" s="844"/>
      <c r="F717" s="844"/>
      <c r="G717" s="844"/>
      <c r="H717" s="844"/>
      <c r="I717" s="844"/>
      <c r="J717" s="844"/>
      <c r="K717" s="844"/>
    </row>
    <row r="718" spans="4:11" x14ac:dyDescent="0.25">
      <c r="D718" s="844"/>
      <c r="E718" s="844"/>
      <c r="F718" s="844"/>
      <c r="G718" s="844"/>
      <c r="H718" s="844"/>
      <c r="I718" s="844"/>
      <c r="J718" s="844"/>
      <c r="K718" s="844"/>
    </row>
    <row r="719" spans="4:11" x14ac:dyDescent="0.25">
      <c r="D719" s="844"/>
      <c r="E719" s="844"/>
      <c r="F719" s="844"/>
      <c r="G719" s="844"/>
      <c r="H719" s="844"/>
      <c r="I719" s="844"/>
      <c r="J719" s="844"/>
      <c r="K719" s="844"/>
    </row>
    <row r="720" spans="4:11" x14ac:dyDescent="0.25">
      <c r="D720" s="844"/>
      <c r="E720" s="844"/>
      <c r="F720" s="844"/>
      <c r="G720" s="844"/>
      <c r="H720" s="844"/>
      <c r="I720" s="844"/>
      <c r="J720" s="844"/>
      <c r="K720" s="844"/>
    </row>
    <row r="721" spans="4:11" x14ac:dyDescent="0.25">
      <c r="D721" s="844"/>
      <c r="E721" s="844"/>
      <c r="F721" s="844"/>
      <c r="G721" s="844"/>
      <c r="H721" s="844"/>
      <c r="I721" s="844"/>
      <c r="J721" s="844"/>
      <c r="K721" s="844"/>
    </row>
    <row r="722" spans="4:11" x14ac:dyDescent="0.25">
      <c r="D722" s="844"/>
      <c r="E722" s="844"/>
      <c r="F722" s="844"/>
      <c r="G722" s="844"/>
      <c r="H722" s="844"/>
      <c r="I722" s="844"/>
      <c r="J722" s="844"/>
      <c r="K722" s="844"/>
    </row>
    <row r="723" spans="4:11" x14ac:dyDescent="0.25">
      <c r="D723" s="844"/>
      <c r="E723" s="844"/>
      <c r="F723" s="844"/>
      <c r="G723" s="844"/>
      <c r="H723" s="844"/>
      <c r="I723" s="844"/>
      <c r="J723" s="844"/>
      <c r="K723" s="844"/>
    </row>
    <row r="724" spans="4:11" x14ac:dyDescent="0.25">
      <c r="D724" s="844"/>
      <c r="E724" s="844"/>
      <c r="F724" s="844"/>
      <c r="G724" s="844"/>
      <c r="H724" s="844"/>
      <c r="I724" s="844"/>
      <c r="J724" s="844"/>
      <c r="K724" s="844"/>
    </row>
    <row r="725" spans="4:11" x14ac:dyDescent="0.25">
      <c r="D725" s="844"/>
      <c r="E725" s="844"/>
      <c r="F725" s="844"/>
      <c r="G725" s="844"/>
      <c r="H725" s="844"/>
      <c r="I725" s="844"/>
      <c r="J725" s="844"/>
      <c r="K725" s="844"/>
    </row>
    <row r="726" spans="4:11" x14ac:dyDescent="0.25">
      <c r="D726" s="844"/>
      <c r="E726" s="844"/>
      <c r="F726" s="844"/>
      <c r="G726" s="844"/>
      <c r="H726" s="844"/>
      <c r="I726" s="844"/>
      <c r="J726" s="844"/>
      <c r="K726" s="844"/>
    </row>
    <row r="727" spans="4:11" x14ac:dyDescent="0.25">
      <c r="D727" s="844"/>
      <c r="E727" s="844"/>
      <c r="F727" s="844"/>
      <c r="G727" s="844"/>
      <c r="H727" s="844"/>
      <c r="I727" s="844"/>
      <c r="J727" s="844"/>
      <c r="K727" s="844"/>
    </row>
    <row r="728" spans="4:11" x14ac:dyDescent="0.25">
      <c r="D728" s="844"/>
      <c r="E728" s="844"/>
      <c r="F728" s="844"/>
      <c r="G728" s="844"/>
      <c r="H728" s="844"/>
      <c r="I728" s="844"/>
      <c r="J728" s="844"/>
      <c r="K728" s="844"/>
    </row>
    <row r="729" spans="4:11" x14ac:dyDescent="0.25">
      <c r="D729" s="844"/>
      <c r="E729" s="844"/>
      <c r="F729" s="844"/>
      <c r="G729" s="844"/>
      <c r="H729" s="844"/>
      <c r="I729" s="844"/>
      <c r="J729" s="844"/>
      <c r="K729" s="844"/>
    </row>
    <row r="730" spans="4:11" x14ac:dyDescent="0.25">
      <c r="D730" s="844"/>
      <c r="E730" s="844"/>
      <c r="F730" s="844"/>
      <c r="G730" s="844"/>
      <c r="H730" s="844"/>
      <c r="I730" s="844"/>
      <c r="J730" s="844"/>
      <c r="K730" s="844"/>
    </row>
    <row r="731" spans="4:11" x14ac:dyDescent="0.25">
      <c r="D731" s="844"/>
      <c r="E731" s="844"/>
      <c r="F731" s="844"/>
      <c r="G731" s="844"/>
      <c r="H731" s="844"/>
      <c r="I731" s="844"/>
      <c r="J731" s="844"/>
      <c r="K731" s="844"/>
    </row>
    <row r="732" spans="4:11" x14ac:dyDescent="0.25">
      <c r="D732" s="844"/>
      <c r="E732" s="844"/>
      <c r="F732" s="844"/>
      <c r="G732" s="844"/>
      <c r="H732" s="844"/>
      <c r="I732" s="844"/>
      <c r="J732" s="844"/>
      <c r="K732" s="844"/>
    </row>
    <row r="733" spans="4:11" x14ac:dyDescent="0.25">
      <c r="D733" s="844"/>
      <c r="E733" s="844"/>
      <c r="F733" s="844"/>
      <c r="G733" s="844"/>
      <c r="H733" s="844"/>
      <c r="I733" s="844"/>
      <c r="J733" s="844"/>
      <c r="K733" s="844"/>
    </row>
    <row r="734" spans="4:11" x14ac:dyDescent="0.25">
      <c r="D734" s="844"/>
      <c r="E734" s="844"/>
      <c r="F734" s="844"/>
      <c r="G734" s="844"/>
      <c r="H734" s="844"/>
      <c r="I734" s="844"/>
      <c r="J734" s="844"/>
      <c r="K734" s="844"/>
    </row>
    <row r="735" spans="4:11" x14ac:dyDescent="0.25">
      <c r="D735" s="844"/>
      <c r="E735" s="844"/>
      <c r="F735" s="844"/>
      <c r="G735" s="844"/>
      <c r="H735" s="844"/>
      <c r="I735" s="844"/>
      <c r="J735" s="844"/>
      <c r="K735" s="844"/>
    </row>
    <row r="736" spans="4:11" x14ac:dyDescent="0.25">
      <c r="D736" s="844"/>
      <c r="E736" s="844"/>
      <c r="F736" s="844"/>
      <c r="G736" s="844"/>
      <c r="H736" s="844"/>
      <c r="I736" s="844"/>
      <c r="J736" s="844"/>
      <c r="K736" s="844"/>
    </row>
    <row r="737" spans="4:11" x14ac:dyDescent="0.25">
      <c r="D737" s="844"/>
      <c r="E737" s="844"/>
      <c r="F737" s="844"/>
      <c r="G737" s="844"/>
      <c r="H737" s="844"/>
      <c r="I737" s="844"/>
      <c r="J737" s="844"/>
      <c r="K737" s="844"/>
    </row>
    <row r="738" spans="4:11" x14ac:dyDescent="0.25">
      <c r="D738" s="844"/>
      <c r="E738" s="844"/>
      <c r="F738" s="844"/>
      <c r="G738" s="844"/>
      <c r="H738" s="844"/>
      <c r="I738" s="844"/>
      <c r="J738" s="844"/>
      <c r="K738" s="844"/>
    </row>
    <row r="739" spans="4:11" x14ac:dyDescent="0.25">
      <c r="D739" s="844"/>
      <c r="E739" s="844"/>
      <c r="F739" s="844"/>
      <c r="G739" s="844"/>
      <c r="H739" s="844"/>
      <c r="I739" s="844"/>
      <c r="J739" s="844"/>
      <c r="K739" s="844"/>
    </row>
    <row r="740" spans="4:11" x14ac:dyDescent="0.25">
      <c r="D740" s="844"/>
      <c r="E740" s="844"/>
      <c r="F740" s="844"/>
      <c r="G740" s="844"/>
      <c r="H740" s="844"/>
      <c r="I740" s="844"/>
      <c r="J740" s="844"/>
      <c r="K740" s="844"/>
    </row>
    <row r="741" spans="4:11" x14ac:dyDescent="0.25">
      <c r="D741" s="844"/>
      <c r="E741" s="844"/>
      <c r="F741" s="844"/>
      <c r="G741" s="844"/>
      <c r="H741" s="844"/>
      <c r="I741" s="844"/>
      <c r="J741" s="844"/>
      <c r="K741" s="844"/>
    </row>
    <row r="742" spans="4:11" x14ac:dyDescent="0.25">
      <c r="D742" s="844"/>
      <c r="E742" s="844"/>
      <c r="F742" s="844"/>
      <c r="G742" s="844"/>
      <c r="H742" s="844"/>
      <c r="I742" s="844"/>
      <c r="J742" s="844"/>
      <c r="K742" s="844"/>
    </row>
    <row r="743" spans="4:11" x14ac:dyDescent="0.25">
      <c r="D743" s="844"/>
      <c r="E743" s="844"/>
      <c r="F743" s="844"/>
      <c r="G743" s="844"/>
      <c r="H743" s="844"/>
      <c r="I743" s="844"/>
      <c r="J743" s="844"/>
      <c r="K743" s="844"/>
    </row>
    <row r="744" spans="4:11" x14ac:dyDescent="0.25">
      <c r="D744" s="844"/>
      <c r="E744" s="844"/>
      <c r="F744" s="844"/>
      <c r="G744" s="844"/>
      <c r="H744" s="844"/>
      <c r="I744" s="844"/>
      <c r="J744" s="844"/>
      <c r="K744" s="844"/>
    </row>
    <row r="745" spans="4:11" x14ac:dyDescent="0.25">
      <c r="D745" s="844"/>
      <c r="E745" s="844"/>
      <c r="F745" s="844"/>
      <c r="G745" s="844"/>
      <c r="H745" s="844"/>
      <c r="I745" s="844"/>
      <c r="J745" s="844"/>
      <c r="K745" s="844"/>
    </row>
    <row r="746" spans="4:11" x14ac:dyDescent="0.25">
      <c r="D746" s="844"/>
      <c r="E746" s="844"/>
      <c r="F746" s="844"/>
      <c r="G746" s="844"/>
      <c r="H746" s="844"/>
      <c r="I746" s="844"/>
      <c r="J746" s="844"/>
      <c r="K746" s="844"/>
    </row>
    <row r="747" spans="4:11" x14ac:dyDescent="0.25">
      <c r="D747" s="844"/>
      <c r="E747" s="844"/>
      <c r="F747" s="844"/>
      <c r="G747" s="844"/>
      <c r="H747" s="844"/>
      <c r="I747" s="844"/>
      <c r="J747" s="844"/>
      <c r="K747" s="844"/>
    </row>
    <row r="748" spans="4:11" x14ac:dyDescent="0.25">
      <c r="D748" s="844"/>
      <c r="E748" s="844"/>
      <c r="F748" s="844"/>
      <c r="G748" s="844"/>
      <c r="H748" s="844"/>
      <c r="I748" s="844"/>
      <c r="J748" s="844"/>
      <c r="K748" s="844"/>
    </row>
    <row r="749" spans="4:11" x14ac:dyDescent="0.25">
      <c r="D749" s="844"/>
      <c r="E749" s="844"/>
      <c r="F749" s="844"/>
      <c r="G749" s="844"/>
      <c r="H749" s="844"/>
      <c r="I749" s="844"/>
      <c r="J749" s="844"/>
      <c r="K749" s="844"/>
    </row>
    <row r="750" spans="4:11" x14ac:dyDescent="0.25">
      <c r="D750" s="844"/>
      <c r="E750" s="844"/>
      <c r="F750" s="844"/>
      <c r="G750" s="844"/>
      <c r="H750" s="844"/>
      <c r="I750" s="844"/>
      <c r="J750" s="844"/>
      <c r="K750" s="844"/>
    </row>
    <row r="751" spans="4:11" x14ac:dyDescent="0.25">
      <c r="D751" s="844"/>
      <c r="E751" s="844"/>
      <c r="F751" s="844"/>
      <c r="G751" s="844"/>
      <c r="H751" s="844"/>
      <c r="I751" s="844"/>
      <c r="J751" s="844"/>
      <c r="K751" s="844"/>
    </row>
    <row r="752" spans="4:11" x14ac:dyDescent="0.25">
      <c r="D752" s="844"/>
      <c r="E752" s="844"/>
      <c r="F752" s="844"/>
      <c r="G752" s="844"/>
      <c r="H752" s="844"/>
      <c r="I752" s="844"/>
      <c r="J752" s="844"/>
      <c r="K752" s="844"/>
    </row>
    <row r="753" spans="4:11" x14ac:dyDescent="0.25">
      <c r="D753" s="844"/>
      <c r="E753" s="844"/>
      <c r="F753" s="844"/>
      <c r="G753" s="844"/>
      <c r="H753" s="844"/>
      <c r="I753" s="844"/>
      <c r="J753" s="844"/>
      <c r="K753" s="844"/>
    </row>
    <row r="754" spans="4:11" x14ac:dyDescent="0.25">
      <c r="D754" s="844"/>
      <c r="E754" s="844"/>
      <c r="F754" s="844"/>
      <c r="G754" s="844"/>
      <c r="H754" s="844"/>
      <c r="I754" s="844"/>
      <c r="J754" s="844"/>
      <c r="K754" s="844"/>
    </row>
    <row r="755" spans="4:11" x14ac:dyDescent="0.25">
      <c r="D755" s="844"/>
      <c r="E755" s="844"/>
      <c r="F755" s="844"/>
      <c r="G755" s="844"/>
      <c r="H755" s="844"/>
      <c r="I755" s="844"/>
      <c r="J755" s="844"/>
      <c r="K755" s="844"/>
    </row>
    <row r="756" spans="4:11" x14ac:dyDescent="0.25">
      <c r="D756" s="844"/>
      <c r="E756" s="844"/>
      <c r="F756" s="844"/>
      <c r="G756" s="844"/>
      <c r="H756" s="844"/>
      <c r="I756" s="844"/>
      <c r="J756" s="844"/>
      <c r="K756" s="844"/>
    </row>
    <row r="757" spans="4:11" x14ac:dyDescent="0.25">
      <c r="D757" s="844"/>
      <c r="E757" s="844"/>
      <c r="F757" s="844"/>
      <c r="G757" s="844"/>
      <c r="H757" s="844"/>
      <c r="I757" s="844"/>
      <c r="J757" s="844"/>
      <c r="K757" s="844"/>
    </row>
    <row r="758" spans="4:11" x14ac:dyDescent="0.25">
      <c r="D758" s="844"/>
      <c r="E758" s="844"/>
      <c r="F758" s="844"/>
      <c r="G758" s="844"/>
      <c r="H758" s="844"/>
      <c r="I758" s="844"/>
      <c r="J758" s="844"/>
      <c r="K758" s="844"/>
    </row>
    <row r="759" spans="4:11" x14ac:dyDescent="0.25">
      <c r="D759" s="844"/>
      <c r="E759" s="844"/>
      <c r="F759" s="844"/>
      <c r="G759" s="844"/>
      <c r="H759" s="844"/>
      <c r="I759" s="844"/>
      <c r="J759" s="844"/>
      <c r="K759" s="844"/>
    </row>
    <row r="760" spans="4:11" x14ac:dyDescent="0.25">
      <c r="D760" s="844"/>
      <c r="E760" s="844"/>
      <c r="F760" s="844"/>
      <c r="G760" s="844"/>
      <c r="H760" s="844"/>
      <c r="I760" s="844"/>
      <c r="J760" s="844"/>
      <c r="K760" s="844"/>
    </row>
    <row r="761" spans="4:11" x14ac:dyDescent="0.25">
      <c r="D761" s="844"/>
      <c r="E761" s="844"/>
      <c r="F761" s="844"/>
      <c r="G761" s="844"/>
      <c r="H761" s="844"/>
      <c r="I761" s="844"/>
      <c r="J761" s="844"/>
      <c r="K761" s="844"/>
    </row>
    <row r="762" spans="4:11" x14ac:dyDescent="0.25">
      <c r="D762" s="844"/>
      <c r="E762" s="844"/>
      <c r="F762" s="844"/>
      <c r="G762" s="844"/>
      <c r="H762" s="844"/>
      <c r="I762" s="844"/>
      <c r="J762" s="844"/>
      <c r="K762" s="844"/>
    </row>
    <row r="763" spans="4:11" x14ac:dyDescent="0.25">
      <c r="D763" s="844"/>
      <c r="E763" s="844"/>
      <c r="F763" s="844"/>
      <c r="G763" s="844"/>
      <c r="H763" s="844"/>
      <c r="I763" s="844"/>
      <c r="J763" s="844"/>
      <c r="K763" s="844"/>
    </row>
    <row r="764" spans="4:11" x14ac:dyDescent="0.25">
      <c r="D764" s="844"/>
      <c r="E764" s="844"/>
      <c r="F764" s="844"/>
      <c r="G764" s="844"/>
      <c r="H764" s="844"/>
      <c r="I764" s="844"/>
      <c r="J764" s="844"/>
      <c r="K764" s="844"/>
    </row>
    <row r="765" spans="4:11" x14ac:dyDescent="0.25">
      <c r="D765" s="844"/>
      <c r="E765" s="844"/>
      <c r="F765" s="844"/>
      <c r="G765" s="844"/>
      <c r="H765" s="844"/>
      <c r="I765" s="844"/>
      <c r="J765" s="844"/>
      <c r="K765" s="844"/>
    </row>
    <row r="766" spans="4:11" x14ac:dyDescent="0.25">
      <c r="D766" s="844"/>
      <c r="E766" s="844"/>
      <c r="F766" s="844"/>
      <c r="G766" s="844"/>
      <c r="H766" s="844"/>
      <c r="I766" s="844"/>
      <c r="J766" s="844"/>
      <c r="K766" s="844"/>
    </row>
    <row r="767" spans="4:11" x14ac:dyDescent="0.25">
      <c r="D767" s="844"/>
      <c r="E767" s="844"/>
      <c r="F767" s="844"/>
      <c r="G767" s="844"/>
      <c r="H767" s="844"/>
      <c r="I767" s="844"/>
      <c r="J767" s="844"/>
      <c r="K767" s="844"/>
    </row>
    <row r="768" spans="4:11" x14ac:dyDescent="0.25">
      <c r="D768" s="844"/>
      <c r="E768" s="844"/>
      <c r="F768" s="844"/>
      <c r="G768" s="844"/>
      <c r="H768" s="844"/>
      <c r="I768" s="844"/>
      <c r="J768" s="844"/>
      <c r="K768" s="844"/>
    </row>
    <row r="769" spans="4:11" x14ac:dyDescent="0.25">
      <c r="D769" s="844"/>
      <c r="E769" s="844"/>
      <c r="F769" s="844"/>
      <c r="G769" s="844"/>
      <c r="H769" s="844"/>
      <c r="I769" s="844"/>
      <c r="J769" s="844"/>
      <c r="K769" s="844"/>
    </row>
    <row r="770" spans="4:11" x14ac:dyDescent="0.25">
      <c r="D770" s="844"/>
      <c r="E770" s="844"/>
      <c r="F770" s="844"/>
      <c r="G770" s="844"/>
      <c r="H770" s="844"/>
      <c r="I770" s="844"/>
      <c r="J770" s="844"/>
      <c r="K770" s="844"/>
    </row>
    <row r="771" spans="4:11" x14ac:dyDescent="0.25">
      <c r="D771" s="844"/>
      <c r="E771" s="844"/>
      <c r="F771" s="844"/>
      <c r="G771" s="844"/>
      <c r="H771" s="844"/>
      <c r="I771" s="844"/>
      <c r="J771" s="844"/>
      <c r="K771" s="844"/>
    </row>
    <row r="772" spans="4:11" x14ac:dyDescent="0.25">
      <c r="D772" s="844"/>
      <c r="E772" s="844"/>
      <c r="F772" s="844"/>
      <c r="G772" s="844"/>
      <c r="H772" s="844"/>
      <c r="I772" s="844"/>
      <c r="J772" s="844"/>
      <c r="K772" s="844"/>
    </row>
    <row r="773" spans="4:11" x14ac:dyDescent="0.25">
      <c r="D773" s="844"/>
      <c r="E773" s="844"/>
      <c r="F773" s="844"/>
      <c r="G773" s="844"/>
      <c r="H773" s="844"/>
      <c r="I773" s="844"/>
      <c r="J773" s="844"/>
      <c r="K773" s="844"/>
    </row>
    <row r="774" spans="4:11" x14ac:dyDescent="0.25">
      <c r="D774" s="844"/>
      <c r="E774" s="844"/>
      <c r="F774" s="844"/>
      <c r="G774" s="844"/>
      <c r="H774" s="844"/>
      <c r="I774" s="844"/>
      <c r="J774" s="844"/>
      <c r="K774" s="844"/>
    </row>
    <row r="775" spans="4:11" x14ac:dyDescent="0.25">
      <c r="D775" s="844"/>
      <c r="E775" s="844"/>
      <c r="F775" s="844"/>
      <c r="G775" s="844"/>
      <c r="H775" s="844"/>
      <c r="I775" s="844"/>
      <c r="J775" s="844"/>
      <c r="K775" s="844"/>
    </row>
    <row r="776" spans="4:11" x14ac:dyDescent="0.25">
      <c r="D776" s="844"/>
      <c r="E776" s="844"/>
      <c r="F776" s="844"/>
      <c r="G776" s="844"/>
      <c r="H776" s="844"/>
      <c r="I776" s="844"/>
      <c r="J776" s="844"/>
      <c r="K776" s="844"/>
    </row>
    <row r="777" spans="4:11" x14ac:dyDescent="0.25">
      <c r="D777" s="844"/>
      <c r="E777" s="844"/>
      <c r="F777" s="844"/>
      <c r="G777" s="844"/>
      <c r="H777" s="844"/>
      <c r="I777" s="844"/>
      <c r="J777" s="844"/>
      <c r="K777" s="844"/>
    </row>
    <row r="778" spans="4:11" x14ac:dyDescent="0.25">
      <c r="D778" s="844"/>
      <c r="E778" s="844"/>
      <c r="F778" s="844"/>
      <c r="G778" s="844"/>
      <c r="H778" s="844"/>
      <c r="I778" s="844"/>
      <c r="J778" s="844"/>
      <c r="K778" s="844"/>
    </row>
    <row r="779" spans="4:11" x14ac:dyDescent="0.25">
      <c r="D779" s="844"/>
      <c r="E779" s="844"/>
      <c r="F779" s="844"/>
      <c r="G779" s="844"/>
      <c r="H779" s="844"/>
      <c r="I779" s="844"/>
      <c r="J779" s="844"/>
      <c r="K779" s="844"/>
    </row>
    <row r="780" spans="4:11" x14ac:dyDescent="0.25">
      <c r="D780" s="844"/>
      <c r="E780" s="844"/>
      <c r="F780" s="844"/>
      <c r="G780" s="844"/>
      <c r="H780" s="844"/>
      <c r="I780" s="844"/>
      <c r="J780" s="844"/>
      <c r="K780" s="844"/>
    </row>
    <row r="781" spans="4:11" x14ac:dyDescent="0.25">
      <c r="D781" s="844"/>
      <c r="E781" s="844"/>
      <c r="F781" s="844"/>
      <c r="G781" s="844"/>
      <c r="H781" s="844"/>
      <c r="I781" s="844"/>
      <c r="J781" s="844"/>
      <c r="K781" s="844"/>
    </row>
    <row r="782" spans="4:11" x14ac:dyDescent="0.25">
      <c r="D782" s="844"/>
      <c r="E782" s="844"/>
      <c r="F782" s="844"/>
      <c r="G782" s="844"/>
      <c r="H782" s="844"/>
      <c r="I782" s="844"/>
      <c r="J782" s="844"/>
      <c r="K782" s="844"/>
    </row>
    <row r="783" spans="4:11" x14ac:dyDescent="0.25">
      <c r="D783" s="844"/>
      <c r="E783" s="844"/>
      <c r="F783" s="844"/>
      <c r="G783" s="844"/>
      <c r="H783" s="844"/>
      <c r="I783" s="844"/>
      <c r="J783" s="844"/>
      <c r="K783" s="844"/>
    </row>
    <row r="784" spans="4:11" x14ac:dyDescent="0.25">
      <c r="D784" s="844"/>
      <c r="E784" s="844"/>
      <c r="F784" s="844"/>
      <c r="G784" s="844"/>
      <c r="H784" s="844"/>
      <c r="I784" s="844"/>
      <c r="J784" s="844"/>
      <c r="K784" s="844"/>
    </row>
    <row r="785" spans="4:11" x14ac:dyDescent="0.25">
      <c r="D785" s="844"/>
      <c r="E785" s="844"/>
      <c r="F785" s="844"/>
      <c r="G785" s="844"/>
      <c r="H785" s="844"/>
      <c r="I785" s="844"/>
      <c r="J785" s="844"/>
      <c r="K785" s="844"/>
    </row>
    <row r="786" spans="4:11" x14ac:dyDescent="0.25">
      <c r="D786" s="844"/>
      <c r="E786" s="844"/>
      <c r="F786" s="844"/>
      <c r="G786" s="844"/>
      <c r="H786" s="844"/>
      <c r="I786" s="844"/>
      <c r="J786" s="844"/>
      <c r="K786" s="844"/>
    </row>
    <row r="787" spans="4:11" x14ac:dyDescent="0.25">
      <c r="D787" s="844"/>
      <c r="E787" s="844"/>
      <c r="F787" s="844"/>
      <c r="G787" s="844"/>
      <c r="H787" s="844"/>
      <c r="I787" s="844"/>
      <c r="J787" s="844"/>
      <c r="K787" s="844"/>
    </row>
    <row r="788" spans="4:11" x14ac:dyDescent="0.25">
      <c r="D788" s="844"/>
      <c r="E788" s="844"/>
      <c r="F788" s="844"/>
      <c r="G788" s="844"/>
      <c r="H788" s="844"/>
      <c r="I788" s="844"/>
      <c r="J788" s="844"/>
      <c r="K788" s="844"/>
    </row>
    <row r="789" spans="4:11" x14ac:dyDescent="0.25">
      <c r="D789" s="844"/>
      <c r="E789" s="844"/>
      <c r="F789" s="844"/>
      <c r="G789" s="844"/>
      <c r="H789" s="844"/>
      <c r="I789" s="844"/>
      <c r="J789" s="844"/>
      <c r="K789" s="844"/>
    </row>
    <row r="790" spans="4:11" x14ac:dyDescent="0.25">
      <c r="D790" s="844"/>
      <c r="E790" s="844"/>
      <c r="F790" s="844"/>
      <c r="G790" s="844"/>
      <c r="H790" s="844"/>
      <c r="I790" s="844"/>
      <c r="J790" s="844"/>
      <c r="K790" s="844"/>
    </row>
    <row r="791" spans="4:11" x14ac:dyDescent="0.25">
      <c r="D791" s="844"/>
      <c r="E791" s="844"/>
      <c r="F791" s="844"/>
      <c r="G791" s="844"/>
      <c r="H791" s="844"/>
      <c r="I791" s="844"/>
      <c r="J791" s="844"/>
      <c r="K791" s="844"/>
    </row>
    <row r="792" spans="4:11" x14ac:dyDescent="0.25">
      <c r="D792" s="844"/>
      <c r="E792" s="844"/>
      <c r="F792" s="844"/>
      <c r="G792" s="844"/>
      <c r="H792" s="844"/>
      <c r="I792" s="844"/>
      <c r="J792" s="844"/>
      <c r="K792" s="844"/>
    </row>
    <row r="793" spans="4:11" x14ac:dyDescent="0.25">
      <c r="D793" s="844"/>
      <c r="E793" s="844"/>
      <c r="F793" s="844"/>
      <c r="G793" s="844"/>
      <c r="H793" s="844"/>
      <c r="I793" s="844"/>
      <c r="J793" s="844"/>
      <c r="K793" s="844"/>
    </row>
    <row r="794" spans="4:11" x14ac:dyDescent="0.25">
      <c r="D794" s="844"/>
      <c r="E794" s="844"/>
      <c r="F794" s="844"/>
      <c r="G794" s="844"/>
      <c r="H794" s="844"/>
      <c r="I794" s="844"/>
      <c r="J794" s="844"/>
      <c r="K794" s="844"/>
    </row>
    <row r="795" spans="4:11" x14ac:dyDescent="0.25">
      <c r="D795" s="844"/>
      <c r="E795" s="844"/>
      <c r="F795" s="844"/>
      <c r="G795" s="844"/>
      <c r="H795" s="844"/>
      <c r="I795" s="844"/>
      <c r="J795" s="844"/>
      <c r="K795" s="844"/>
    </row>
    <row r="796" spans="4:11" x14ac:dyDescent="0.25">
      <c r="D796" s="844"/>
      <c r="E796" s="844"/>
      <c r="F796" s="844"/>
      <c r="G796" s="844"/>
      <c r="H796" s="844"/>
      <c r="I796" s="844"/>
      <c r="J796" s="844"/>
      <c r="K796" s="844"/>
    </row>
    <row r="797" spans="4:11" x14ac:dyDescent="0.25">
      <c r="D797" s="844"/>
      <c r="E797" s="844"/>
      <c r="F797" s="844"/>
      <c r="G797" s="844"/>
      <c r="H797" s="844"/>
      <c r="I797" s="844"/>
      <c r="J797" s="844"/>
      <c r="K797" s="844"/>
    </row>
    <row r="798" spans="4:11" x14ac:dyDescent="0.25">
      <c r="D798" s="844"/>
      <c r="E798" s="844"/>
      <c r="F798" s="844"/>
      <c r="G798" s="844"/>
      <c r="H798" s="844"/>
      <c r="I798" s="844"/>
      <c r="J798" s="844"/>
      <c r="K798" s="844"/>
    </row>
    <row r="799" spans="4:11" x14ac:dyDescent="0.25">
      <c r="D799" s="844"/>
      <c r="E799" s="844"/>
      <c r="F799" s="844"/>
      <c r="G799" s="844"/>
      <c r="H799" s="844"/>
      <c r="I799" s="844"/>
      <c r="J799" s="844"/>
      <c r="K799" s="844"/>
    </row>
    <row r="800" spans="4:11" x14ac:dyDescent="0.25">
      <c r="D800" s="844"/>
      <c r="E800" s="844"/>
      <c r="F800" s="844"/>
      <c r="G800" s="844"/>
      <c r="H800" s="844"/>
      <c r="I800" s="844"/>
      <c r="J800" s="844"/>
      <c r="K800" s="844"/>
    </row>
    <row r="801" spans="4:11" x14ac:dyDescent="0.25">
      <c r="D801" s="844"/>
      <c r="E801" s="844"/>
      <c r="F801" s="844"/>
      <c r="G801" s="844"/>
      <c r="H801" s="844"/>
      <c r="I801" s="844"/>
      <c r="J801" s="844"/>
      <c r="K801" s="844"/>
    </row>
    <row r="802" spans="4:11" x14ac:dyDescent="0.25">
      <c r="D802" s="844"/>
      <c r="E802" s="844"/>
      <c r="F802" s="844"/>
      <c r="G802" s="844"/>
      <c r="H802" s="844"/>
      <c r="I802" s="844"/>
      <c r="J802" s="844"/>
      <c r="K802" s="844"/>
    </row>
    <row r="803" spans="4:11" x14ac:dyDescent="0.25">
      <c r="D803" s="844"/>
      <c r="E803" s="844"/>
      <c r="F803" s="844"/>
      <c r="G803" s="844"/>
      <c r="H803" s="844"/>
      <c r="I803" s="844"/>
      <c r="J803" s="844"/>
      <c r="K803" s="844"/>
    </row>
    <row r="804" spans="4:11" x14ac:dyDescent="0.25">
      <c r="D804" s="844"/>
      <c r="E804" s="844"/>
      <c r="F804" s="844"/>
      <c r="G804" s="844"/>
      <c r="H804" s="844"/>
      <c r="I804" s="844"/>
      <c r="J804" s="844"/>
      <c r="K804" s="844"/>
    </row>
    <row r="805" spans="4:11" x14ac:dyDescent="0.25">
      <c r="D805" s="844"/>
      <c r="E805" s="844"/>
      <c r="F805" s="844"/>
      <c r="G805" s="844"/>
      <c r="H805" s="844"/>
      <c r="I805" s="844"/>
      <c r="J805" s="844"/>
      <c r="K805" s="844"/>
    </row>
    <row r="806" spans="4:11" x14ac:dyDescent="0.25">
      <c r="D806" s="844"/>
      <c r="E806" s="844"/>
      <c r="F806" s="844"/>
      <c r="G806" s="844"/>
      <c r="H806" s="844"/>
      <c r="I806" s="844"/>
      <c r="J806" s="844"/>
      <c r="K806" s="844"/>
    </row>
    <row r="807" spans="4:11" x14ac:dyDescent="0.25">
      <c r="D807" s="844"/>
      <c r="E807" s="844"/>
      <c r="F807" s="844"/>
      <c r="G807" s="844"/>
      <c r="H807" s="844"/>
      <c r="I807" s="844"/>
      <c r="J807" s="844"/>
      <c r="K807" s="844"/>
    </row>
    <row r="808" spans="4:11" x14ac:dyDescent="0.25">
      <c r="D808" s="844"/>
      <c r="E808" s="844"/>
      <c r="F808" s="844"/>
      <c r="G808" s="844"/>
      <c r="H808" s="844"/>
      <c r="I808" s="844"/>
      <c r="J808" s="844"/>
      <c r="K808" s="844"/>
    </row>
    <row r="809" spans="4:11" x14ac:dyDescent="0.25">
      <c r="D809" s="844"/>
      <c r="E809" s="844"/>
      <c r="F809" s="844"/>
      <c r="G809" s="844"/>
      <c r="H809" s="844"/>
      <c r="I809" s="844"/>
      <c r="J809" s="844"/>
      <c r="K809" s="844"/>
    </row>
    <row r="810" spans="4:11" x14ac:dyDescent="0.25">
      <c r="D810" s="844"/>
      <c r="E810" s="844"/>
      <c r="F810" s="844"/>
      <c r="G810" s="844"/>
      <c r="H810" s="844"/>
      <c r="I810" s="844"/>
      <c r="J810" s="844"/>
      <c r="K810" s="844"/>
    </row>
    <row r="811" spans="4:11" x14ac:dyDescent="0.25">
      <c r="D811" s="844"/>
      <c r="E811" s="844"/>
      <c r="F811" s="844"/>
      <c r="G811" s="844"/>
      <c r="H811" s="844"/>
      <c r="I811" s="844"/>
      <c r="J811" s="844"/>
      <c r="K811" s="844"/>
    </row>
    <row r="812" spans="4:11" x14ac:dyDescent="0.25">
      <c r="D812" s="844"/>
      <c r="E812" s="844"/>
      <c r="F812" s="844"/>
      <c r="G812" s="844"/>
      <c r="H812" s="844"/>
      <c r="I812" s="844"/>
      <c r="J812" s="844"/>
      <c r="K812" s="844"/>
    </row>
    <row r="813" spans="4:11" x14ac:dyDescent="0.25">
      <c r="D813" s="844"/>
      <c r="E813" s="844"/>
      <c r="F813" s="844"/>
      <c r="G813" s="844"/>
      <c r="H813" s="844"/>
      <c r="I813" s="844"/>
      <c r="J813" s="844"/>
      <c r="K813" s="844"/>
    </row>
    <row r="814" spans="4:11" x14ac:dyDescent="0.25">
      <c r="D814" s="844"/>
      <c r="E814" s="844"/>
      <c r="F814" s="844"/>
      <c r="G814" s="844"/>
      <c r="H814" s="844"/>
      <c r="I814" s="844"/>
      <c r="J814" s="844"/>
      <c r="K814" s="844"/>
    </row>
    <row r="815" spans="4:11" x14ac:dyDescent="0.25">
      <c r="D815" s="844"/>
      <c r="E815" s="844"/>
      <c r="F815" s="844"/>
      <c r="G815" s="844"/>
      <c r="H815" s="844"/>
      <c r="I815" s="844"/>
      <c r="J815" s="844"/>
      <c r="K815" s="844"/>
    </row>
    <row r="816" spans="4:11" x14ac:dyDescent="0.25">
      <c r="D816" s="844"/>
      <c r="E816" s="844"/>
      <c r="F816" s="844"/>
      <c r="G816" s="844"/>
      <c r="H816" s="844"/>
      <c r="I816" s="844"/>
      <c r="J816" s="844"/>
      <c r="K816" s="844"/>
    </row>
    <row r="817" spans="4:11" x14ac:dyDescent="0.25">
      <c r="D817" s="844"/>
      <c r="E817" s="844"/>
      <c r="F817" s="844"/>
      <c r="G817" s="844"/>
      <c r="H817" s="844"/>
      <c r="I817" s="844"/>
      <c r="J817" s="844"/>
      <c r="K817" s="844"/>
    </row>
    <row r="818" spans="4:11" x14ac:dyDescent="0.25">
      <c r="D818" s="844"/>
      <c r="E818" s="844"/>
      <c r="F818" s="844"/>
      <c r="G818" s="844"/>
      <c r="H818" s="844"/>
      <c r="I818" s="844"/>
      <c r="J818" s="844"/>
      <c r="K818" s="844"/>
    </row>
    <row r="819" spans="4:11" x14ac:dyDescent="0.25">
      <c r="D819" s="844"/>
      <c r="E819" s="844"/>
      <c r="F819" s="844"/>
      <c r="G819" s="844"/>
      <c r="H819" s="844"/>
      <c r="I819" s="844"/>
      <c r="J819" s="844"/>
      <c r="K819" s="844"/>
    </row>
    <row r="820" spans="4:11" x14ac:dyDescent="0.25">
      <c r="D820" s="844"/>
      <c r="E820" s="844"/>
      <c r="F820" s="844"/>
      <c r="G820" s="844"/>
      <c r="H820" s="844"/>
      <c r="I820" s="844"/>
      <c r="J820" s="844"/>
      <c r="K820" s="844"/>
    </row>
    <row r="821" spans="4:11" x14ac:dyDescent="0.25">
      <c r="D821" s="844"/>
      <c r="E821" s="844"/>
      <c r="F821" s="844"/>
      <c r="G821" s="844"/>
      <c r="H821" s="844"/>
      <c r="I821" s="844"/>
      <c r="J821" s="844"/>
      <c r="K821" s="844"/>
    </row>
    <row r="822" spans="4:11" x14ac:dyDescent="0.25">
      <c r="D822" s="844"/>
      <c r="E822" s="844"/>
      <c r="F822" s="844"/>
      <c r="G822" s="844"/>
      <c r="H822" s="844"/>
      <c r="I822" s="844"/>
      <c r="J822" s="844"/>
      <c r="K822" s="844"/>
    </row>
    <row r="823" spans="4:11" x14ac:dyDescent="0.25">
      <c r="D823" s="844"/>
      <c r="E823" s="844"/>
      <c r="F823" s="844"/>
      <c r="G823" s="844"/>
      <c r="H823" s="844"/>
      <c r="I823" s="844"/>
      <c r="J823" s="844"/>
      <c r="K823" s="844"/>
    </row>
    <row r="824" spans="4:11" x14ac:dyDescent="0.25">
      <c r="D824" s="844"/>
      <c r="E824" s="844"/>
      <c r="F824" s="844"/>
      <c r="G824" s="844"/>
      <c r="H824" s="844"/>
      <c r="I824" s="844"/>
      <c r="J824" s="844"/>
      <c r="K824" s="844"/>
    </row>
    <row r="825" spans="4:11" x14ac:dyDescent="0.25">
      <c r="D825" s="844"/>
      <c r="E825" s="844"/>
      <c r="F825" s="844"/>
      <c r="G825" s="844"/>
      <c r="H825" s="844"/>
      <c r="I825" s="844"/>
      <c r="J825" s="844"/>
      <c r="K825" s="844"/>
    </row>
    <row r="826" spans="4:11" x14ac:dyDescent="0.25">
      <c r="D826" s="844"/>
      <c r="E826" s="844"/>
      <c r="F826" s="844"/>
      <c r="G826" s="844"/>
      <c r="H826" s="844"/>
      <c r="I826" s="844"/>
      <c r="J826" s="844"/>
      <c r="K826" s="844"/>
    </row>
    <row r="827" spans="4:11" x14ac:dyDescent="0.25">
      <c r="D827" s="844"/>
      <c r="E827" s="844"/>
      <c r="F827" s="844"/>
      <c r="G827" s="844"/>
      <c r="H827" s="844"/>
      <c r="I827" s="844"/>
      <c r="J827" s="844"/>
      <c r="K827" s="844"/>
    </row>
    <row r="828" spans="4:11" x14ac:dyDescent="0.25">
      <c r="D828" s="844"/>
      <c r="E828" s="844"/>
      <c r="F828" s="844"/>
      <c r="G828" s="844"/>
      <c r="H828" s="844"/>
      <c r="I828" s="844"/>
      <c r="J828" s="844"/>
      <c r="K828" s="844"/>
    </row>
    <row r="829" spans="4:11" x14ac:dyDescent="0.25">
      <c r="D829" s="844"/>
      <c r="E829" s="844"/>
      <c r="F829" s="844"/>
      <c r="G829" s="844"/>
      <c r="H829" s="844"/>
      <c r="I829" s="844"/>
      <c r="J829" s="844"/>
      <c r="K829" s="844"/>
    </row>
    <row r="830" spans="4:11" x14ac:dyDescent="0.25">
      <c r="D830" s="844"/>
      <c r="E830" s="844"/>
      <c r="F830" s="844"/>
      <c r="G830" s="844"/>
      <c r="H830" s="844"/>
      <c r="I830" s="844"/>
      <c r="J830" s="844"/>
      <c r="K830" s="844"/>
    </row>
    <row r="831" spans="4:11" x14ac:dyDescent="0.25">
      <c r="D831" s="844"/>
      <c r="E831" s="844"/>
      <c r="F831" s="844"/>
      <c r="G831" s="844"/>
      <c r="H831" s="844"/>
      <c r="I831" s="844"/>
      <c r="J831" s="844"/>
      <c r="K831" s="844"/>
    </row>
    <row r="832" spans="4:11" x14ac:dyDescent="0.25">
      <c r="D832" s="844"/>
      <c r="E832" s="844"/>
      <c r="F832" s="844"/>
      <c r="G832" s="844"/>
      <c r="H832" s="844"/>
      <c r="I832" s="844"/>
      <c r="J832" s="844"/>
      <c r="K832" s="844"/>
    </row>
    <row r="833" spans="4:11" x14ac:dyDescent="0.25">
      <c r="D833" s="844"/>
      <c r="E833" s="844"/>
      <c r="F833" s="844"/>
      <c r="G833" s="844"/>
      <c r="H833" s="844"/>
      <c r="I833" s="844"/>
      <c r="J833" s="844"/>
      <c r="K833" s="844"/>
    </row>
    <row r="834" spans="4:11" x14ac:dyDescent="0.25">
      <c r="D834" s="844"/>
      <c r="E834" s="844"/>
      <c r="F834" s="844"/>
      <c r="G834" s="844"/>
      <c r="H834" s="844"/>
      <c r="I834" s="844"/>
      <c r="J834" s="844"/>
      <c r="K834" s="844"/>
    </row>
    <row r="835" spans="4:11" x14ac:dyDescent="0.25">
      <c r="D835" s="844"/>
      <c r="E835" s="844"/>
      <c r="F835" s="844"/>
      <c r="G835" s="844"/>
      <c r="H835" s="844"/>
      <c r="I835" s="844"/>
      <c r="J835" s="844"/>
      <c r="K835" s="844"/>
    </row>
    <row r="836" spans="4:11" x14ac:dyDescent="0.25">
      <c r="D836" s="844"/>
      <c r="E836" s="844"/>
      <c r="F836" s="844"/>
      <c r="G836" s="844"/>
      <c r="H836" s="844"/>
      <c r="I836" s="844"/>
      <c r="J836" s="844"/>
      <c r="K836" s="844"/>
    </row>
    <row r="837" spans="4:11" x14ac:dyDescent="0.25">
      <c r="D837" s="844"/>
      <c r="E837" s="844"/>
      <c r="F837" s="844"/>
      <c r="G837" s="844"/>
      <c r="H837" s="844"/>
      <c r="I837" s="844"/>
      <c r="J837" s="844"/>
      <c r="K837" s="844"/>
    </row>
    <row r="838" spans="4:11" x14ac:dyDescent="0.25">
      <c r="D838" s="844"/>
      <c r="E838" s="844"/>
      <c r="F838" s="844"/>
      <c r="G838" s="844"/>
      <c r="H838" s="844"/>
      <c r="I838" s="844"/>
      <c r="J838" s="844"/>
      <c r="K838" s="844"/>
    </row>
    <row r="839" spans="4:11" x14ac:dyDescent="0.25">
      <c r="D839" s="844"/>
      <c r="E839" s="844"/>
      <c r="F839" s="844"/>
      <c r="G839" s="844"/>
      <c r="H839" s="844"/>
      <c r="I839" s="844"/>
      <c r="J839" s="844"/>
      <c r="K839" s="844"/>
    </row>
    <row r="840" spans="4:11" x14ac:dyDescent="0.25">
      <c r="D840" s="844"/>
      <c r="E840" s="844"/>
      <c r="F840" s="844"/>
      <c r="G840" s="844"/>
      <c r="H840" s="844"/>
      <c r="I840" s="844"/>
      <c r="J840" s="844"/>
      <c r="K840" s="844"/>
    </row>
    <row r="841" spans="4:11" x14ac:dyDescent="0.25">
      <c r="D841" s="844"/>
      <c r="E841" s="844"/>
      <c r="F841" s="844"/>
      <c r="G841" s="844"/>
      <c r="H841" s="844"/>
      <c r="I841" s="844"/>
      <c r="J841" s="844"/>
      <c r="K841" s="844"/>
    </row>
    <row r="842" spans="4:11" x14ac:dyDescent="0.25">
      <c r="D842" s="844"/>
      <c r="E842" s="844"/>
      <c r="F842" s="844"/>
      <c r="G842" s="844"/>
      <c r="H842" s="844"/>
      <c r="I842" s="844"/>
      <c r="J842" s="844"/>
      <c r="K842" s="844"/>
    </row>
    <row r="843" spans="4:11" x14ac:dyDescent="0.25">
      <c r="D843" s="844"/>
      <c r="E843" s="844"/>
      <c r="F843" s="844"/>
      <c r="G843" s="844"/>
      <c r="H843" s="844"/>
      <c r="I843" s="844"/>
      <c r="J843" s="844"/>
      <c r="K843" s="844"/>
    </row>
    <row r="844" spans="4:11" x14ac:dyDescent="0.25">
      <c r="D844" s="844"/>
      <c r="E844" s="844"/>
      <c r="F844" s="844"/>
      <c r="G844" s="844"/>
      <c r="H844" s="844"/>
      <c r="I844" s="844"/>
      <c r="J844" s="844"/>
      <c r="K844" s="844"/>
    </row>
    <row r="845" spans="4:11" x14ac:dyDescent="0.25">
      <c r="D845" s="844"/>
      <c r="E845" s="844"/>
      <c r="F845" s="844"/>
      <c r="G845" s="844"/>
      <c r="H845" s="844"/>
      <c r="I845" s="844"/>
      <c r="J845" s="844"/>
      <c r="K845" s="844"/>
    </row>
    <row r="846" spans="4:11" x14ac:dyDescent="0.25">
      <c r="D846" s="844"/>
      <c r="E846" s="844"/>
      <c r="F846" s="844"/>
      <c r="G846" s="844"/>
      <c r="H846" s="844"/>
      <c r="I846" s="844"/>
      <c r="J846" s="844"/>
      <c r="K846" s="844"/>
    </row>
    <row r="847" spans="4:11" x14ac:dyDescent="0.25">
      <c r="D847" s="844"/>
      <c r="E847" s="844"/>
      <c r="F847" s="844"/>
      <c r="G847" s="844"/>
      <c r="H847" s="844"/>
      <c r="I847" s="844"/>
      <c r="J847" s="844"/>
      <c r="K847" s="844"/>
    </row>
    <row r="848" spans="4:11" x14ac:dyDescent="0.25">
      <c r="D848" s="844"/>
      <c r="E848" s="844"/>
      <c r="F848" s="844"/>
      <c r="G848" s="844"/>
      <c r="H848" s="844"/>
      <c r="I848" s="844"/>
      <c r="J848" s="844"/>
      <c r="K848" s="844"/>
    </row>
    <row r="849" spans="4:11" x14ac:dyDescent="0.25">
      <c r="D849" s="844"/>
      <c r="E849" s="844"/>
      <c r="F849" s="844"/>
      <c r="G849" s="844"/>
      <c r="H849" s="844"/>
      <c r="I849" s="844"/>
      <c r="J849" s="844"/>
      <c r="K849" s="844"/>
    </row>
    <row r="850" spans="4:11" x14ac:dyDescent="0.25">
      <c r="D850" s="844"/>
      <c r="E850" s="844"/>
      <c r="F850" s="844"/>
      <c r="G850" s="844"/>
      <c r="H850" s="844"/>
      <c r="I850" s="844"/>
      <c r="J850" s="844"/>
      <c r="K850" s="844"/>
    </row>
    <row r="851" spans="4:11" x14ac:dyDescent="0.25">
      <c r="D851" s="844"/>
      <c r="E851" s="844"/>
      <c r="F851" s="844"/>
      <c r="G851" s="844"/>
      <c r="H851" s="844"/>
      <c r="I851" s="844"/>
      <c r="J851" s="844"/>
      <c r="K851" s="844"/>
    </row>
    <row r="852" spans="4:11" x14ac:dyDescent="0.25">
      <c r="D852" s="844"/>
      <c r="E852" s="844"/>
      <c r="F852" s="844"/>
      <c r="G852" s="844"/>
      <c r="H852" s="844"/>
      <c r="I852" s="844"/>
      <c r="J852" s="844"/>
      <c r="K852" s="844"/>
    </row>
    <row r="853" spans="4:11" x14ac:dyDescent="0.25">
      <c r="D853" s="844"/>
      <c r="E853" s="844"/>
      <c r="F853" s="844"/>
      <c r="G853" s="844"/>
      <c r="H853" s="844"/>
      <c r="I853" s="844"/>
      <c r="J853" s="844"/>
      <c r="K853" s="844"/>
    </row>
    <row r="854" spans="4:11" x14ac:dyDescent="0.25">
      <c r="D854" s="844"/>
      <c r="E854" s="844"/>
      <c r="F854" s="844"/>
      <c r="G854" s="844"/>
      <c r="H854" s="844"/>
      <c r="I854" s="844"/>
      <c r="J854" s="844"/>
      <c r="K854" s="844"/>
    </row>
    <row r="855" spans="4:11" x14ac:dyDescent="0.25">
      <c r="D855" s="844"/>
      <c r="E855" s="844"/>
      <c r="F855" s="844"/>
      <c r="G855" s="844"/>
      <c r="H855" s="844"/>
      <c r="I855" s="844"/>
      <c r="J855" s="844"/>
      <c r="K855" s="844"/>
    </row>
    <row r="856" spans="4:11" x14ac:dyDescent="0.25">
      <c r="D856" s="844"/>
      <c r="E856" s="844"/>
      <c r="F856" s="844"/>
      <c r="G856" s="844"/>
      <c r="H856" s="844"/>
      <c r="I856" s="844"/>
      <c r="J856" s="844"/>
      <c r="K856" s="844"/>
    </row>
    <row r="857" spans="4:11" x14ac:dyDescent="0.25">
      <c r="D857" s="844"/>
      <c r="E857" s="844"/>
      <c r="F857" s="844"/>
      <c r="G857" s="844"/>
      <c r="H857" s="844"/>
      <c r="I857" s="844"/>
      <c r="J857" s="844"/>
      <c r="K857" s="844"/>
    </row>
    <row r="858" spans="4:11" x14ac:dyDescent="0.25">
      <c r="D858" s="844"/>
      <c r="E858" s="844"/>
      <c r="F858" s="844"/>
      <c r="G858" s="844"/>
      <c r="H858" s="844"/>
      <c r="I858" s="844"/>
      <c r="J858" s="844"/>
      <c r="K858" s="844"/>
    </row>
    <row r="859" spans="4:11" x14ac:dyDescent="0.25">
      <c r="D859" s="844"/>
      <c r="E859" s="844"/>
      <c r="F859" s="844"/>
      <c r="G859" s="844"/>
      <c r="H859" s="844"/>
      <c r="I859" s="844"/>
      <c r="J859" s="844"/>
      <c r="K859" s="844"/>
    </row>
    <row r="860" spans="4:11" x14ac:dyDescent="0.25">
      <c r="D860" s="844"/>
      <c r="E860" s="844"/>
      <c r="F860" s="844"/>
      <c r="G860" s="844"/>
      <c r="H860" s="844"/>
      <c r="I860" s="844"/>
      <c r="J860" s="844"/>
      <c r="K860" s="844"/>
    </row>
    <row r="861" spans="4:11" x14ac:dyDescent="0.25">
      <c r="D861" s="844"/>
      <c r="E861" s="844"/>
      <c r="F861" s="844"/>
      <c r="G861" s="844"/>
      <c r="H861" s="844"/>
      <c r="I861" s="844"/>
      <c r="J861" s="844"/>
      <c r="K861" s="844"/>
    </row>
    <row r="862" spans="4:11" x14ac:dyDescent="0.25">
      <c r="D862" s="844"/>
      <c r="E862" s="844"/>
      <c r="F862" s="844"/>
      <c r="G862" s="844"/>
      <c r="H862" s="844"/>
      <c r="I862" s="844"/>
      <c r="J862" s="844"/>
      <c r="K862" s="844"/>
    </row>
    <row r="863" spans="4:11" x14ac:dyDescent="0.25">
      <c r="D863" s="844"/>
      <c r="E863" s="844"/>
      <c r="F863" s="844"/>
      <c r="G863" s="844"/>
      <c r="H863" s="844"/>
      <c r="I863" s="844"/>
      <c r="J863" s="844"/>
      <c r="K863" s="844"/>
    </row>
    <row r="864" spans="4:11" x14ac:dyDescent="0.25">
      <c r="D864" s="844"/>
      <c r="E864" s="844"/>
      <c r="F864" s="844"/>
      <c r="G864" s="844"/>
      <c r="H864" s="844"/>
      <c r="I864" s="844"/>
      <c r="J864" s="844"/>
      <c r="K864" s="844"/>
    </row>
    <row r="865" spans="4:11" x14ac:dyDescent="0.25">
      <c r="D865" s="844"/>
      <c r="E865" s="844"/>
      <c r="F865" s="844"/>
      <c r="G865" s="844"/>
      <c r="H865" s="844"/>
      <c r="I865" s="844"/>
      <c r="J865" s="844"/>
      <c r="K865" s="844"/>
    </row>
    <row r="866" spans="4:11" x14ac:dyDescent="0.25">
      <c r="D866" s="844"/>
      <c r="E866" s="844"/>
      <c r="F866" s="844"/>
      <c r="G866" s="844"/>
      <c r="H866" s="844"/>
      <c r="I866" s="844"/>
      <c r="J866" s="844"/>
      <c r="K866" s="844"/>
    </row>
    <row r="867" spans="4:11" x14ac:dyDescent="0.25">
      <c r="D867" s="844"/>
      <c r="E867" s="844"/>
      <c r="F867" s="844"/>
      <c r="G867" s="844"/>
      <c r="H867" s="844"/>
      <c r="I867" s="844"/>
      <c r="J867" s="844"/>
      <c r="K867" s="844"/>
    </row>
    <row r="868" spans="4:11" x14ac:dyDescent="0.25">
      <c r="D868" s="844"/>
      <c r="E868" s="844"/>
      <c r="F868" s="844"/>
      <c r="G868" s="844"/>
      <c r="H868" s="844"/>
      <c r="I868" s="844"/>
      <c r="J868" s="844"/>
      <c r="K868" s="844"/>
    </row>
    <row r="869" spans="4:11" x14ac:dyDescent="0.25">
      <c r="D869" s="844"/>
      <c r="E869" s="844"/>
      <c r="F869" s="844"/>
      <c r="G869" s="844"/>
      <c r="H869" s="844"/>
      <c r="I869" s="844"/>
      <c r="J869" s="844"/>
      <c r="K869" s="844"/>
    </row>
    <row r="870" spans="4:11" x14ac:dyDescent="0.25">
      <c r="D870" s="844"/>
      <c r="E870" s="844"/>
      <c r="F870" s="844"/>
      <c r="G870" s="844"/>
      <c r="H870" s="844"/>
      <c r="I870" s="844"/>
      <c r="J870" s="844"/>
      <c r="K870" s="844"/>
    </row>
    <row r="871" spans="4:11" x14ac:dyDescent="0.25">
      <c r="D871" s="844"/>
      <c r="E871" s="844"/>
      <c r="F871" s="844"/>
      <c r="G871" s="844"/>
      <c r="H871" s="844"/>
      <c r="I871" s="844"/>
      <c r="J871" s="844"/>
      <c r="K871" s="844"/>
    </row>
    <row r="872" spans="4:11" x14ac:dyDescent="0.25">
      <c r="D872" s="844"/>
      <c r="E872" s="844"/>
      <c r="F872" s="844"/>
      <c r="G872" s="844"/>
      <c r="H872" s="844"/>
      <c r="I872" s="844"/>
      <c r="J872" s="844"/>
      <c r="K872" s="844"/>
    </row>
    <row r="873" spans="4:11" x14ac:dyDescent="0.25">
      <c r="D873" s="844"/>
      <c r="E873" s="844"/>
      <c r="F873" s="844"/>
      <c r="G873" s="844"/>
      <c r="H873" s="844"/>
      <c r="I873" s="844"/>
      <c r="J873" s="844"/>
      <c r="K873" s="844"/>
    </row>
    <row r="874" spans="4:11" x14ac:dyDescent="0.25">
      <c r="D874" s="844"/>
      <c r="E874" s="844"/>
      <c r="F874" s="844"/>
      <c r="G874" s="844"/>
      <c r="H874" s="844"/>
      <c r="I874" s="844"/>
      <c r="J874" s="844"/>
      <c r="K874" s="844"/>
    </row>
    <row r="875" spans="4:11" x14ac:dyDescent="0.25">
      <c r="D875" s="844"/>
      <c r="E875" s="844"/>
      <c r="F875" s="844"/>
      <c r="G875" s="844"/>
      <c r="H875" s="844"/>
      <c r="I875" s="844"/>
      <c r="J875" s="844"/>
      <c r="K875" s="844"/>
    </row>
    <row r="876" spans="4:11" x14ac:dyDescent="0.25">
      <c r="D876" s="844"/>
      <c r="E876" s="844"/>
      <c r="F876" s="844"/>
      <c r="G876" s="844"/>
      <c r="H876" s="844"/>
      <c r="I876" s="844"/>
      <c r="J876" s="844"/>
      <c r="K876" s="844"/>
    </row>
    <row r="877" spans="4:11" x14ac:dyDescent="0.25">
      <c r="D877" s="844"/>
      <c r="E877" s="844"/>
      <c r="F877" s="844"/>
      <c r="G877" s="844"/>
      <c r="H877" s="844"/>
      <c r="I877" s="844"/>
      <c r="J877" s="844"/>
      <c r="K877" s="844"/>
    </row>
    <row r="878" spans="4:11" x14ac:dyDescent="0.25">
      <c r="D878" s="844"/>
      <c r="E878" s="844"/>
      <c r="F878" s="844"/>
      <c r="G878" s="844"/>
      <c r="H878" s="844"/>
      <c r="I878" s="844"/>
      <c r="J878" s="844"/>
      <c r="K878" s="844"/>
    </row>
    <row r="879" spans="4:11" x14ac:dyDescent="0.25">
      <c r="D879" s="844"/>
      <c r="E879" s="844"/>
      <c r="F879" s="844"/>
      <c r="G879" s="844"/>
      <c r="H879" s="844"/>
      <c r="I879" s="844"/>
      <c r="J879" s="844"/>
      <c r="K879" s="844"/>
    </row>
    <row r="880" spans="4:11" x14ac:dyDescent="0.25">
      <c r="D880" s="844"/>
      <c r="E880" s="844"/>
      <c r="F880" s="844"/>
      <c r="G880" s="844"/>
      <c r="H880" s="844"/>
      <c r="I880" s="844"/>
      <c r="J880" s="844"/>
      <c r="K880" s="844"/>
    </row>
    <row r="881" spans="4:11" x14ac:dyDescent="0.25">
      <c r="D881" s="844"/>
      <c r="E881" s="844"/>
      <c r="F881" s="844"/>
      <c r="G881" s="844"/>
      <c r="H881" s="844"/>
      <c r="I881" s="844"/>
      <c r="J881" s="844"/>
      <c r="K881" s="844"/>
    </row>
    <row r="882" spans="4:11" x14ac:dyDescent="0.25">
      <c r="D882" s="844"/>
      <c r="E882" s="844"/>
      <c r="F882" s="844"/>
      <c r="G882" s="844"/>
      <c r="H882" s="844"/>
      <c r="I882" s="844"/>
      <c r="J882" s="844"/>
      <c r="K882" s="844"/>
    </row>
    <row r="883" spans="4:11" x14ac:dyDescent="0.25">
      <c r="D883" s="844"/>
      <c r="E883" s="844"/>
      <c r="F883" s="844"/>
      <c r="G883" s="844"/>
      <c r="H883" s="844"/>
      <c r="I883" s="844"/>
      <c r="J883" s="844"/>
      <c r="K883" s="844"/>
    </row>
    <row r="884" spans="4:11" x14ac:dyDescent="0.25">
      <c r="D884" s="844"/>
      <c r="E884" s="844"/>
      <c r="F884" s="844"/>
      <c r="G884" s="844"/>
      <c r="H884" s="844"/>
      <c r="I884" s="844"/>
      <c r="J884" s="844"/>
      <c r="K884" s="844"/>
    </row>
    <row r="885" spans="4:11" x14ac:dyDescent="0.25">
      <c r="D885" s="844"/>
      <c r="E885" s="844"/>
      <c r="F885" s="844"/>
      <c r="G885" s="844"/>
      <c r="H885" s="844"/>
      <c r="I885" s="844"/>
      <c r="J885" s="844"/>
      <c r="K885" s="844"/>
    </row>
    <row r="886" spans="4:11" x14ac:dyDescent="0.25">
      <c r="D886" s="844"/>
      <c r="E886" s="844"/>
      <c r="F886" s="844"/>
      <c r="G886" s="844"/>
      <c r="H886" s="844"/>
      <c r="I886" s="844"/>
      <c r="J886" s="844"/>
      <c r="K886" s="844"/>
    </row>
    <row r="887" spans="4:11" x14ac:dyDescent="0.25">
      <c r="D887" s="844"/>
      <c r="E887" s="844"/>
      <c r="F887" s="844"/>
      <c r="G887" s="844"/>
      <c r="H887" s="844"/>
      <c r="I887" s="844"/>
      <c r="J887" s="844"/>
      <c r="K887" s="844"/>
    </row>
    <row r="888" spans="4:11" x14ac:dyDescent="0.25">
      <c r="D888" s="844"/>
      <c r="E888" s="844"/>
      <c r="F888" s="844"/>
      <c r="G888" s="844"/>
      <c r="H888" s="844"/>
      <c r="I888" s="844"/>
      <c r="J888" s="844"/>
      <c r="K888" s="844"/>
    </row>
    <row r="889" spans="4:11" x14ac:dyDescent="0.25">
      <c r="D889" s="844"/>
      <c r="E889" s="844"/>
      <c r="F889" s="844"/>
      <c r="G889" s="844"/>
      <c r="H889" s="844"/>
      <c r="I889" s="844"/>
      <c r="J889" s="844"/>
      <c r="K889" s="844"/>
    </row>
    <row r="890" spans="4:11" x14ac:dyDescent="0.25">
      <c r="D890" s="844"/>
      <c r="E890" s="844"/>
      <c r="F890" s="844"/>
      <c r="G890" s="844"/>
      <c r="H890" s="844"/>
      <c r="I890" s="844"/>
      <c r="J890" s="844"/>
      <c r="K890" s="844"/>
    </row>
    <row r="891" spans="4:11" x14ac:dyDescent="0.25">
      <c r="D891" s="844"/>
      <c r="E891" s="844"/>
      <c r="F891" s="844"/>
      <c r="G891" s="844"/>
      <c r="H891" s="844"/>
      <c r="I891" s="844"/>
      <c r="J891" s="844"/>
      <c r="K891" s="844"/>
    </row>
    <row r="892" spans="4:11" x14ac:dyDescent="0.25">
      <c r="D892" s="844"/>
      <c r="E892" s="844"/>
      <c r="F892" s="844"/>
      <c r="G892" s="844"/>
      <c r="H892" s="844"/>
      <c r="I892" s="844"/>
      <c r="J892" s="844"/>
      <c r="K892" s="844"/>
    </row>
    <row r="893" spans="4:11" x14ac:dyDescent="0.25">
      <c r="D893" s="844"/>
      <c r="E893" s="844"/>
      <c r="F893" s="844"/>
      <c r="G893" s="844"/>
      <c r="H893" s="844"/>
      <c r="I893" s="844"/>
      <c r="J893" s="844"/>
      <c r="K893" s="844"/>
    </row>
    <row r="894" spans="4:11" x14ac:dyDescent="0.25">
      <c r="D894" s="844"/>
      <c r="E894" s="844"/>
      <c r="F894" s="844"/>
      <c r="G894" s="844"/>
      <c r="H894" s="844"/>
      <c r="I894" s="844"/>
      <c r="J894" s="844"/>
      <c r="K894" s="844"/>
    </row>
    <row r="895" spans="4:11" x14ac:dyDescent="0.25">
      <c r="D895" s="844"/>
      <c r="E895" s="844"/>
      <c r="F895" s="844"/>
      <c r="G895" s="844"/>
      <c r="H895" s="844"/>
      <c r="I895" s="844"/>
      <c r="J895" s="844"/>
      <c r="K895" s="844"/>
    </row>
    <row r="896" spans="4:11" x14ac:dyDescent="0.25">
      <c r="D896" s="844"/>
      <c r="E896" s="844"/>
      <c r="F896" s="844"/>
      <c r="G896" s="844"/>
      <c r="H896" s="844"/>
      <c r="I896" s="844"/>
      <c r="J896" s="844"/>
      <c r="K896" s="844"/>
    </row>
    <row r="897" spans="4:11" x14ac:dyDescent="0.25">
      <c r="D897" s="844"/>
      <c r="E897" s="844"/>
      <c r="F897" s="844"/>
      <c r="G897" s="844"/>
      <c r="H897" s="844"/>
      <c r="I897" s="844"/>
      <c r="J897" s="844"/>
      <c r="K897" s="844"/>
    </row>
    <row r="898" spans="4:11" x14ac:dyDescent="0.25">
      <c r="D898" s="844"/>
      <c r="E898" s="844"/>
      <c r="F898" s="844"/>
      <c r="G898" s="844"/>
      <c r="H898" s="844"/>
      <c r="I898" s="844"/>
      <c r="J898" s="844"/>
      <c r="K898" s="844"/>
    </row>
    <row r="899" spans="4:11" x14ac:dyDescent="0.25">
      <c r="D899" s="844"/>
      <c r="E899" s="844"/>
      <c r="F899" s="844"/>
      <c r="G899" s="844"/>
      <c r="H899" s="844"/>
      <c r="I899" s="844"/>
      <c r="J899" s="844"/>
      <c r="K899" s="844"/>
    </row>
    <row r="900" spans="4:11" x14ac:dyDescent="0.25">
      <c r="D900" s="844"/>
      <c r="E900" s="844"/>
      <c r="F900" s="844"/>
      <c r="G900" s="844"/>
      <c r="H900" s="844"/>
      <c r="I900" s="844"/>
      <c r="J900" s="844"/>
      <c r="K900" s="844"/>
    </row>
    <row r="901" spans="4:11" x14ac:dyDescent="0.25">
      <c r="D901" s="844"/>
      <c r="E901" s="844"/>
      <c r="F901" s="844"/>
      <c r="G901" s="844"/>
      <c r="H901" s="844"/>
      <c r="I901" s="844"/>
      <c r="J901" s="844"/>
      <c r="K901" s="844"/>
    </row>
    <row r="902" spans="4:11" x14ac:dyDescent="0.25">
      <c r="D902" s="844"/>
      <c r="E902" s="844"/>
      <c r="F902" s="844"/>
      <c r="G902" s="844"/>
      <c r="H902" s="844"/>
      <c r="I902" s="844"/>
      <c r="J902" s="844"/>
      <c r="K902" s="844"/>
    </row>
    <row r="903" spans="4:11" x14ac:dyDescent="0.25">
      <c r="D903" s="844"/>
      <c r="E903" s="844"/>
      <c r="F903" s="844"/>
      <c r="G903" s="844"/>
      <c r="H903" s="844"/>
      <c r="I903" s="844"/>
      <c r="J903" s="844"/>
      <c r="K903" s="844"/>
    </row>
    <row r="904" spans="4:11" x14ac:dyDescent="0.25">
      <c r="D904" s="844"/>
      <c r="E904" s="844"/>
      <c r="F904" s="844"/>
      <c r="G904" s="844"/>
      <c r="H904" s="844"/>
      <c r="I904" s="844"/>
      <c r="J904" s="844"/>
      <c r="K904" s="844"/>
    </row>
    <row r="905" spans="4:11" x14ac:dyDescent="0.25">
      <c r="D905" s="844"/>
      <c r="E905" s="844"/>
      <c r="F905" s="844"/>
      <c r="G905" s="844"/>
      <c r="H905" s="844"/>
      <c r="I905" s="844"/>
      <c r="J905" s="844"/>
      <c r="K905" s="844"/>
    </row>
    <row r="906" spans="4:11" x14ac:dyDescent="0.25">
      <c r="D906" s="844"/>
      <c r="E906" s="844"/>
      <c r="F906" s="844"/>
      <c r="G906" s="844"/>
      <c r="H906" s="844"/>
      <c r="I906" s="844"/>
      <c r="J906" s="844"/>
      <c r="K906" s="844"/>
    </row>
    <row r="907" spans="4:11" x14ac:dyDescent="0.25">
      <c r="D907" s="844"/>
      <c r="E907" s="844"/>
      <c r="F907" s="844"/>
      <c r="G907" s="844"/>
      <c r="H907" s="844"/>
      <c r="I907" s="844"/>
      <c r="J907" s="844"/>
      <c r="K907" s="844"/>
    </row>
    <row r="908" spans="4:11" x14ac:dyDescent="0.25">
      <c r="D908" s="844"/>
      <c r="E908" s="844"/>
      <c r="F908" s="844"/>
      <c r="G908" s="844"/>
      <c r="H908" s="844"/>
      <c r="I908" s="844"/>
      <c r="J908" s="844"/>
      <c r="K908" s="844"/>
    </row>
    <row r="909" spans="4:11" x14ac:dyDescent="0.25">
      <c r="D909" s="844"/>
      <c r="E909" s="844"/>
      <c r="F909" s="844"/>
      <c r="G909" s="844"/>
      <c r="H909" s="844"/>
      <c r="I909" s="844"/>
      <c r="J909" s="844"/>
      <c r="K909" s="844"/>
    </row>
    <row r="910" spans="4:11" x14ac:dyDescent="0.25">
      <c r="D910" s="844"/>
      <c r="E910" s="844"/>
      <c r="F910" s="844"/>
      <c r="G910" s="844"/>
      <c r="H910" s="844"/>
      <c r="I910" s="844"/>
      <c r="J910" s="844"/>
      <c r="K910" s="844"/>
    </row>
    <row r="911" spans="4:11" x14ac:dyDescent="0.25">
      <c r="D911" s="844"/>
      <c r="E911" s="844"/>
      <c r="F911" s="844"/>
      <c r="G911" s="844"/>
      <c r="H911" s="844"/>
      <c r="I911" s="844"/>
      <c r="J911" s="844"/>
      <c r="K911" s="844"/>
    </row>
    <row r="912" spans="4:11" x14ac:dyDescent="0.25">
      <c r="D912" s="844"/>
      <c r="E912" s="844"/>
      <c r="F912" s="844"/>
      <c r="G912" s="844"/>
      <c r="H912" s="844"/>
      <c r="I912" s="844"/>
      <c r="J912" s="844"/>
      <c r="K912" s="844"/>
    </row>
    <row r="913" spans="4:11" x14ac:dyDescent="0.25">
      <c r="D913" s="844"/>
      <c r="E913" s="844"/>
      <c r="F913" s="844"/>
      <c r="G913" s="844"/>
      <c r="H913" s="844"/>
      <c r="I913" s="844"/>
      <c r="J913" s="844"/>
      <c r="K913" s="844"/>
    </row>
    <row r="914" spans="4:11" x14ac:dyDescent="0.25">
      <c r="D914" s="844"/>
      <c r="E914" s="844"/>
      <c r="F914" s="844"/>
      <c r="G914" s="844"/>
      <c r="H914" s="844"/>
      <c r="I914" s="844"/>
      <c r="J914" s="844"/>
      <c r="K914" s="844"/>
    </row>
    <row r="915" spans="4:11" x14ac:dyDescent="0.25">
      <c r="D915" s="844"/>
      <c r="E915" s="844"/>
      <c r="F915" s="844"/>
      <c r="G915" s="844"/>
      <c r="H915" s="844"/>
      <c r="I915" s="844"/>
      <c r="J915" s="844"/>
      <c r="K915" s="844"/>
    </row>
    <row r="916" spans="4:11" x14ac:dyDescent="0.25">
      <c r="D916" s="844"/>
      <c r="E916" s="844"/>
      <c r="F916" s="844"/>
      <c r="G916" s="844"/>
      <c r="H916" s="844"/>
      <c r="I916" s="844"/>
      <c r="J916" s="844"/>
      <c r="K916" s="844"/>
    </row>
    <row r="917" spans="4:11" x14ac:dyDescent="0.25">
      <c r="D917" s="844"/>
      <c r="E917" s="844"/>
      <c r="F917" s="844"/>
      <c r="G917" s="844"/>
      <c r="H917" s="844"/>
      <c r="I917" s="844"/>
      <c r="J917" s="844"/>
      <c r="K917" s="844"/>
    </row>
    <row r="918" spans="4:11" x14ac:dyDescent="0.25">
      <c r="D918" s="844"/>
      <c r="E918" s="844"/>
      <c r="F918" s="844"/>
      <c r="G918" s="844"/>
      <c r="H918" s="844"/>
      <c r="I918" s="844"/>
      <c r="J918" s="844"/>
      <c r="K918" s="844"/>
    </row>
    <row r="919" spans="4:11" x14ac:dyDescent="0.25">
      <c r="D919" s="844"/>
      <c r="E919" s="844"/>
      <c r="F919" s="844"/>
      <c r="G919" s="844"/>
      <c r="H919" s="844"/>
      <c r="I919" s="844"/>
      <c r="J919" s="844"/>
      <c r="K919" s="844"/>
    </row>
    <row r="920" spans="4:11" x14ac:dyDescent="0.25">
      <c r="D920" s="844"/>
      <c r="E920" s="844"/>
      <c r="F920" s="844"/>
      <c r="G920" s="844"/>
      <c r="H920" s="844"/>
      <c r="I920" s="844"/>
      <c r="J920" s="844"/>
      <c r="K920" s="844"/>
    </row>
    <row r="921" spans="4:11" x14ac:dyDescent="0.25">
      <c r="D921" s="844"/>
      <c r="E921" s="844"/>
      <c r="F921" s="844"/>
      <c r="G921" s="844"/>
      <c r="H921" s="844"/>
      <c r="I921" s="844"/>
      <c r="J921" s="844"/>
      <c r="K921" s="844"/>
    </row>
    <row r="922" spans="4:11" x14ac:dyDescent="0.25">
      <c r="D922" s="844"/>
      <c r="E922" s="844"/>
      <c r="F922" s="844"/>
      <c r="G922" s="844"/>
      <c r="H922" s="844"/>
      <c r="I922" s="844"/>
      <c r="J922" s="844"/>
      <c r="K922" s="844"/>
    </row>
    <row r="923" spans="4:11" x14ac:dyDescent="0.25">
      <c r="D923" s="844"/>
      <c r="E923" s="844"/>
      <c r="F923" s="844"/>
      <c r="G923" s="844"/>
      <c r="H923" s="844"/>
      <c r="I923" s="844"/>
      <c r="J923" s="844"/>
      <c r="K923" s="844"/>
    </row>
    <row r="924" spans="4:11" x14ac:dyDescent="0.25">
      <c r="D924" s="844"/>
      <c r="E924" s="844"/>
      <c r="F924" s="844"/>
      <c r="G924" s="844"/>
      <c r="H924" s="844"/>
      <c r="I924" s="844"/>
      <c r="J924" s="844"/>
      <c r="K924" s="844"/>
    </row>
    <row r="925" spans="4:11" x14ac:dyDescent="0.25">
      <c r="D925" s="844"/>
      <c r="E925" s="844"/>
      <c r="F925" s="844"/>
      <c r="G925" s="844"/>
      <c r="H925" s="844"/>
      <c r="I925" s="844"/>
      <c r="J925" s="844"/>
      <c r="K925" s="844"/>
    </row>
    <row r="926" spans="4:11" x14ac:dyDescent="0.25">
      <c r="D926" s="844"/>
      <c r="E926" s="844"/>
      <c r="F926" s="844"/>
      <c r="G926" s="844"/>
      <c r="H926" s="844"/>
      <c r="I926" s="844"/>
      <c r="J926" s="844"/>
      <c r="K926" s="844"/>
    </row>
    <row r="927" spans="4:11" x14ac:dyDescent="0.25">
      <c r="D927" s="844"/>
      <c r="E927" s="844"/>
      <c r="F927" s="844"/>
      <c r="G927" s="844"/>
      <c r="H927" s="844"/>
      <c r="I927" s="844"/>
      <c r="J927" s="844"/>
      <c r="K927" s="844"/>
    </row>
    <row r="928" spans="4:11" x14ac:dyDescent="0.25">
      <c r="D928" s="844"/>
      <c r="E928" s="844"/>
      <c r="F928" s="844"/>
      <c r="G928" s="844"/>
      <c r="H928" s="844"/>
      <c r="I928" s="844"/>
      <c r="J928" s="844"/>
      <c r="K928" s="844"/>
    </row>
    <row r="929" spans="4:11" x14ac:dyDescent="0.25">
      <c r="D929" s="844"/>
      <c r="E929" s="844"/>
      <c r="F929" s="844"/>
      <c r="G929" s="844"/>
      <c r="H929" s="844"/>
      <c r="I929" s="844"/>
      <c r="J929" s="844"/>
      <c r="K929" s="844"/>
    </row>
    <row r="930" spans="4:11" x14ac:dyDescent="0.25">
      <c r="D930" s="844"/>
      <c r="E930" s="844"/>
      <c r="F930" s="844"/>
      <c r="G930" s="844"/>
      <c r="H930" s="844"/>
      <c r="I930" s="844"/>
      <c r="J930" s="844"/>
      <c r="K930" s="844"/>
    </row>
    <row r="931" spans="4:11" x14ac:dyDescent="0.25">
      <c r="D931" s="844"/>
      <c r="E931" s="844"/>
      <c r="F931" s="844"/>
      <c r="G931" s="844"/>
      <c r="H931" s="844"/>
      <c r="I931" s="844"/>
      <c r="J931" s="844"/>
      <c r="K931" s="844"/>
    </row>
    <row r="932" spans="4:11" x14ac:dyDescent="0.25">
      <c r="D932" s="844"/>
      <c r="E932" s="844"/>
      <c r="F932" s="844"/>
      <c r="G932" s="844"/>
      <c r="H932" s="844"/>
      <c r="I932" s="844"/>
      <c r="J932" s="844"/>
      <c r="K932" s="844"/>
    </row>
    <row r="933" spans="4:11" x14ac:dyDescent="0.25">
      <c r="D933" s="844"/>
      <c r="E933" s="844"/>
      <c r="F933" s="844"/>
      <c r="G933" s="844"/>
      <c r="H933" s="844"/>
      <c r="I933" s="844"/>
      <c r="J933" s="844"/>
      <c r="K933" s="844"/>
    </row>
    <row r="934" spans="4:11" x14ac:dyDescent="0.25">
      <c r="D934" s="844"/>
      <c r="E934" s="844"/>
      <c r="F934" s="844"/>
      <c r="G934" s="844"/>
      <c r="H934" s="844"/>
      <c r="I934" s="844"/>
      <c r="J934" s="844"/>
      <c r="K934" s="844"/>
    </row>
    <row r="935" spans="4:11" x14ac:dyDescent="0.25">
      <c r="D935" s="844"/>
      <c r="E935" s="844"/>
      <c r="F935" s="844"/>
      <c r="G935" s="844"/>
      <c r="H935" s="844"/>
      <c r="I935" s="844"/>
      <c r="J935" s="844"/>
      <c r="K935" s="844"/>
    </row>
    <row r="936" spans="4:11" x14ac:dyDescent="0.25">
      <c r="D936" s="844"/>
      <c r="E936" s="844"/>
      <c r="F936" s="844"/>
      <c r="G936" s="844"/>
      <c r="H936" s="844"/>
      <c r="I936" s="844"/>
      <c r="J936" s="844"/>
      <c r="K936" s="844"/>
    </row>
    <row r="937" spans="4:11" x14ac:dyDescent="0.25">
      <c r="D937" s="844"/>
      <c r="E937" s="844"/>
      <c r="F937" s="844"/>
      <c r="G937" s="844"/>
      <c r="H937" s="844"/>
      <c r="I937" s="844"/>
      <c r="J937" s="844"/>
      <c r="K937" s="844"/>
    </row>
    <row r="938" spans="4:11" x14ac:dyDescent="0.25">
      <c r="D938" s="844"/>
      <c r="E938" s="844"/>
      <c r="F938" s="844"/>
      <c r="G938" s="844"/>
      <c r="H938" s="844"/>
      <c r="I938" s="844"/>
      <c r="J938" s="844"/>
      <c r="K938" s="844"/>
    </row>
    <row r="939" spans="4:11" x14ac:dyDescent="0.25">
      <c r="D939" s="844"/>
      <c r="E939" s="844"/>
      <c r="F939" s="844"/>
      <c r="G939" s="844"/>
      <c r="H939" s="844"/>
      <c r="I939" s="844"/>
      <c r="J939" s="844"/>
      <c r="K939" s="844"/>
    </row>
    <row r="940" spans="4:11" x14ac:dyDescent="0.25">
      <c r="D940" s="844"/>
      <c r="E940" s="844"/>
      <c r="F940" s="844"/>
      <c r="G940" s="844"/>
      <c r="H940" s="844"/>
      <c r="I940" s="844"/>
      <c r="J940" s="844"/>
      <c r="K940" s="844"/>
    </row>
    <row r="941" spans="4:11" x14ac:dyDescent="0.25">
      <c r="D941" s="844"/>
      <c r="E941" s="844"/>
      <c r="F941" s="844"/>
      <c r="G941" s="844"/>
      <c r="H941" s="844"/>
      <c r="I941" s="844"/>
      <c r="J941" s="844"/>
      <c r="K941" s="844"/>
    </row>
    <row r="942" spans="4:11" x14ac:dyDescent="0.25">
      <c r="D942" s="844"/>
      <c r="E942" s="844"/>
      <c r="F942" s="844"/>
      <c r="G942" s="844"/>
      <c r="H942" s="844"/>
      <c r="I942" s="844"/>
      <c r="J942" s="844"/>
      <c r="K942" s="844"/>
    </row>
    <row r="943" spans="4:11" x14ac:dyDescent="0.25">
      <c r="D943" s="844"/>
      <c r="E943" s="844"/>
      <c r="F943" s="844"/>
      <c r="G943" s="844"/>
      <c r="H943" s="844"/>
      <c r="I943" s="844"/>
      <c r="J943" s="844"/>
      <c r="K943" s="844"/>
    </row>
    <row r="944" spans="4:11" x14ac:dyDescent="0.25">
      <c r="D944" s="844"/>
      <c r="E944" s="844"/>
      <c r="F944" s="844"/>
      <c r="G944" s="844"/>
      <c r="H944" s="844"/>
      <c r="I944" s="844"/>
      <c r="J944" s="844"/>
      <c r="K944" s="844"/>
    </row>
    <row r="945" spans="4:11" x14ac:dyDescent="0.25">
      <c r="D945" s="844"/>
      <c r="E945" s="844"/>
      <c r="F945" s="844"/>
      <c r="G945" s="844"/>
      <c r="H945" s="844"/>
      <c r="I945" s="844"/>
      <c r="J945" s="844"/>
      <c r="K945" s="844"/>
    </row>
    <row r="946" spans="4:11" x14ac:dyDescent="0.25">
      <c r="D946" s="844"/>
      <c r="E946" s="844"/>
      <c r="F946" s="844"/>
      <c r="G946" s="844"/>
      <c r="H946" s="844"/>
      <c r="I946" s="844"/>
      <c r="J946" s="844"/>
      <c r="K946" s="844"/>
    </row>
    <row r="947" spans="4:11" x14ac:dyDescent="0.25">
      <c r="D947" s="844"/>
      <c r="E947" s="844"/>
      <c r="F947" s="844"/>
      <c r="G947" s="844"/>
      <c r="H947" s="844"/>
      <c r="I947" s="844"/>
      <c r="J947" s="844"/>
      <c r="K947" s="844"/>
    </row>
    <row r="948" spans="4:11" x14ac:dyDescent="0.25">
      <c r="D948" s="844"/>
      <c r="E948" s="844"/>
      <c r="F948" s="844"/>
      <c r="G948" s="844"/>
      <c r="H948" s="844"/>
      <c r="I948" s="844"/>
      <c r="J948" s="844"/>
      <c r="K948" s="844"/>
    </row>
    <row r="949" spans="4:11" x14ac:dyDescent="0.25">
      <c r="D949" s="844"/>
      <c r="E949" s="844"/>
      <c r="F949" s="844"/>
      <c r="G949" s="844"/>
      <c r="H949" s="844"/>
      <c r="I949" s="844"/>
      <c r="J949" s="844"/>
      <c r="K949" s="844"/>
    </row>
    <row r="950" spans="4:11" x14ac:dyDescent="0.25">
      <c r="D950" s="844"/>
      <c r="E950" s="844"/>
      <c r="F950" s="844"/>
      <c r="G950" s="844"/>
      <c r="H950" s="844"/>
      <c r="I950" s="844"/>
      <c r="J950" s="844"/>
      <c r="K950" s="844"/>
    </row>
    <row r="951" spans="4:11" x14ac:dyDescent="0.25">
      <c r="D951" s="844"/>
      <c r="E951" s="844"/>
      <c r="F951" s="844"/>
      <c r="G951" s="844"/>
      <c r="H951" s="844"/>
      <c r="I951" s="844"/>
      <c r="J951" s="844"/>
      <c r="K951" s="844"/>
    </row>
    <row r="952" spans="4:11" x14ac:dyDescent="0.25">
      <c r="D952" s="844"/>
      <c r="E952" s="844"/>
      <c r="F952" s="844"/>
      <c r="G952" s="844"/>
      <c r="H952" s="844"/>
      <c r="I952" s="844"/>
      <c r="J952" s="844"/>
      <c r="K952" s="844"/>
    </row>
    <row r="953" spans="4:11" x14ac:dyDescent="0.25">
      <c r="D953" s="844"/>
      <c r="E953" s="844"/>
      <c r="F953" s="844"/>
      <c r="G953" s="844"/>
      <c r="H953" s="844"/>
      <c r="I953" s="844"/>
      <c r="J953" s="844"/>
      <c r="K953" s="844"/>
    </row>
    <row r="954" spans="4:11" x14ac:dyDescent="0.25">
      <c r="D954" s="844"/>
      <c r="E954" s="844"/>
      <c r="F954" s="844"/>
      <c r="G954" s="844"/>
      <c r="H954" s="844"/>
      <c r="I954" s="844"/>
      <c r="J954" s="844"/>
      <c r="K954" s="844"/>
    </row>
    <row r="955" spans="4:11" x14ac:dyDescent="0.25">
      <c r="D955" s="844"/>
      <c r="E955" s="844"/>
      <c r="F955" s="844"/>
      <c r="G955" s="844"/>
      <c r="H955" s="844"/>
      <c r="I955" s="844"/>
      <c r="J955" s="844"/>
      <c r="K955" s="844"/>
    </row>
    <row r="956" spans="4:11" x14ac:dyDescent="0.25">
      <c r="D956" s="844"/>
      <c r="E956" s="844"/>
      <c r="F956" s="844"/>
      <c r="G956" s="844"/>
      <c r="H956" s="844"/>
      <c r="I956" s="844"/>
      <c r="J956" s="844"/>
      <c r="K956" s="844"/>
    </row>
    <row r="957" spans="4:11" x14ac:dyDescent="0.25">
      <c r="D957" s="844"/>
      <c r="E957" s="844"/>
      <c r="F957" s="844"/>
      <c r="G957" s="844"/>
      <c r="H957" s="844"/>
      <c r="I957" s="844"/>
      <c r="J957" s="844"/>
      <c r="K957" s="844"/>
    </row>
    <row r="958" spans="4:11" x14ac:dyDescent="0.25">
      <c r="D958" s="844"/>
      <c r="E958" s="844"/>
      <c r="F958" s="844"/>
      <c r="G958" s="844"/>
      <c r="H958" s="844"/>
      <c r="I958" s="844"/>
      <c r="J958" s="844"/>
      <c r="K958" s="844"/>
    </row>
    <row r="959" spans="4:11" x14ac:dyDescent="0.25">
      <c r="D959" s="844"/>
      <c r="E959" s="844"/>
      <c r="F959" s="844"/>
      <c r="G959" s="844"/>
      <c r="H959" s="844"/>
      <c r="I959" s="844"/>
      <c r="J959" s="844"/>
      <c r="K959" s="844"/>
    </row>
    <row r="960" spans="4:11" x14ac:dyDescent="0.25">
      <c r="D960" s="844"/>
      <c r="E960" s="844"/>
      <c r="F960" s="844"/>
      <c r="G960" s="844"/>
      <c r="H960" s="844"/>
      <c r="I960" s="844"/>
      <c r="J960" s="844"/>
      <c r="K960" s="844"/>
    </row>
    <row r="961" spans="4:11" x14ac:dyDescent="0.25">
      <c r="D961" s="844"/>
      <c r="E961" s="844"/>
      <c r="F961" s="844"/>
      <c r="G961" s="844"/>
      <c r="H961" s="844"/>
      <c r="I961" s="844"/>
      <c r="J961" s="844"/>
      <c r="K961" s="844"/>
    </row>
    <row r="962" spans="4:11" x14ac:dyDescent="0.25">
      <c r="D962" s="844"/>
      <c r="E962" s="844"/>
      <c r="F962" s="844"/>
      <c r="G962" s="844"/>
      <c r="H962" s="844"/>
      <c r="I962" s="844"/>
      <c r="J962" s="844"/>
      <c r="K962" s="844"/>
    </row>
    <row r="963" spans="4:11" x14ac:dyDescent="0.25">
      <c r="D963" s="844"/>
      <c r="E963" s="844"/>
      <c r="F963" s="844"/>
      <c r="G963" s="844"/>
      <c r="H963" s="844"/>
      <c r="I963" s="844"/>
      <c r="J963" s="844"/>
      <c r="K963" s="844"/>
    </row>
    <row r="964" spans="4:11" x14ac:dyDescent="0.25">
      <c r="D964" s="844"/>
      <c r="E964" s="844"/>
      <c r="F964" s="844"/>
      <c r="G964" s="844"/>
      <c r="H964" s="844"/>
      <c r="I964" s="844"/>
      <c r="J964" s="844"/>
      <c r="K964" s="844"/>
    </row>
    <row r="965" spans="4:11" x14ac:dyDescent="0.25">
      <c r="D965" s="844"/>
      <c r="E965" s="844"/>
      <c r="F965" s="844"/>
      <c r="G965" s="844"/>
      <c r="H965" s="844"/>
      <c r="I965" s="844"/>
      <c r="J965" s="844"/>
      <c r="K965" s="844"/>
    </row>
    <row r="966" spans="4:11" x14ac:dyDescent="0.25">
      <c r="D966" s="844"/>
      <c r="E966" s="844"/>
      <c r="F966" s="844"/>
      <c r="G966" s="844"/>
      <c r="H966" s="844"/>
      <c r="I966" s="844"/>
      <c r="J966" s="844"/>
      <c r="K966" s="844"/>
    </row>
    <row r="967" spans="4:11" x14ac:dyDescent="0.25">
      <c r="D967" s="844"/>
      <c r="E967" s="844"/>
      <c r="F967" s="844"/>
      <c r="G967" s="844"/>
      <c r="H967" s="844"/>
      <c r="I967" s="844"/>
      <c r="J967" s="844"/>
      <c r="K967" s="844"/>
    </row>
    <row r="968" spans="4:11" x14ac:dyDescent="0.25">
      <c r="D968" s="844"/>
      <c r="E968" s="844"/>
      <c r="F968" s="844"/>
      <c r="G968" s="844"/>
      <c r="H968" s="844"/>
      <c r="I968" s="844"/>
      <c r="J968" s="844"/>
      <c r="K968" s="844"/>
    </row>
    <row r="969" spans="4:11" x14ac:dyDescent="0.25">
      <c r="D969" s="844"/>
      <c r="E969" s="844"/>
      <c r="F969" s="844"/>
      <c r="G969" s="844"/>
      <c r="H969" s="844"/>
      <c r="I969" s="844"/>
      <c r="J969" s="844"/>
      <c r="K969" s="844"/>
    </row>
    <row r="970" spans="4:11" x14ac:dyDescent="0.25">
      <c r="D970" s="844"/>
      <c r="E970" s="844"/>
      <c r="F970" s="844"/>
      <c r="G970" s="844"/>
      <c r="H970" s="844"/>
      <c r="I970" s="844"/>
      <c r="J970" s="844"/>
      <c r="K970" s="844"/>
    </row>
    <row r="971" spans="4:11" x14ac:dyDescent="0.25">
      <c r="D971" s="844"/>
      <c r="E971" s="844"/>
      <c r="F971" s="844"/>
      <c r="G971" s="844"/>
      <c r="H971" s="844"/>
      <c r="I971" s="844"/>
      <c r="J971" s="844"/>
      <c r="K971" s="844"/>
    </row>
    <row r="972" spans="4:11" x14ac:dyDescent="0.25">
      <c r="D972" s="844"/>
      <c r="E972" s="844"/>
      <c r="F972" s="844"/>
      <c r="G972" s="844"/>
      <c r="H972" s="844"/>
      <c r="I972" s="844"/>
      <c r="J972" s="844"/>
      <c r="K972" s="844"/>
    </row>
    <row r="973" spans="4:11" x14ac:dyDescent="0.25">
      <c r="D973" s="844"/>
      <c r="E973" s="844"/>
      <c r="F973" s="844"/>
      <c r="G973" s="844"/>
      <c r="H973" s="844"/>
      <c r="I973" s="844"/>
      <c r="J973" s="844"/>
      <c r="K973" s="844"/>
    </row>
    <row r="974" spans="4:11" x14ac:dyDescent="0.25">
      <c r="D974" s="844"/>
      <c r="E974" s="844"/>
      <c r="F974" s="844"/>
      <c r="G974" s="844"/>
      <c r="H974" s="844"/>
      <c r="I974" s="844"/>
      <c r="J974" s="844"/>
      <c r="K974" s="844"/>
    </row>
    <row r="975" spans="4:11" x14ac:dyDescent="0.25">
      <c r="D975" s="844"/>
      <c r="E975" s="844"/>
      <c r="F975" s="844"/>
      <c r="G975" s="844"/>
      <c r="H975" s="844"/>
      <c r="I975" s="844"/>
      <c r="J975" s="844"/>
      <c r="K975" s="844"/>
    </row>
    <row r="976" spans="4:11" x14ac:dyDescent="0.25">
      <c r="D976" s="844"/>
      <c r="E976" s="844"/>
      <c r="F976" s="844"/>
      <c r="G976" s="844"/>
      <c r="H976" s="844"/>
      <c r="I976" s="844"/>
      <c r="J976" s="844"/>
      <c r="K976" s="844"/>
    </row>
    <row r="977" spans="4:11" x14ac:dyDescent="0.25">
      <c r="D977" s="844"/>
      <c r="E977" s="844"/>
      <c r="F977" s="844"/>
      <c r="G977" s="844"/>
      <c r="H977" s="844"/>
      <c r="I977" s="844"/>
      <c r="J977" s="844"/>
      <c r="K977" s="844"/>
    </row>
    <row r="978" spans="4:11" x14ac:dyDescent="0.25">
      <c r="D978" s="844"/>
      <c r="E978" s="844"/>
      <c r="F978" s="844"/>
      <c r="G978" s="844"/>
      <c r="H978" s="844"/>
      <c r="I978" s="844"/>
      <c r="J978" s="844"/>
      <c r="K978" s="844"/>
    </row>
    <row r="979" spans="4:11" x14ac:dyDescent="0.25">
      <c r="D979" s="844"/>
      <c r="E979" s="844"/>
      <c r="F979" s="844"/>
      <c r="G979" s="844"/>
      <c r="H979" s="844"/>
      <c r="I979" s="844"/>
      <c r="J979" s="844"/>
      <c r="K979" s="844"/>
    </row>
    <row r="980" spans="4:11" x14ac:dyDescent="0.25">
      <c r="D980" s="844"/>
      <c r="E980" s="844"/>
      <c r="F980" s="844"/>
      <c r="G980" s="844"/>
      <c r="H980" s="844"/>
      <c r="I980" s="844"/>
      <c r="J980" s="844"/>
      <c r="K980" s="844"/>
    </row>
    <row r="981" spans="4:11" x14ac:dyDescent="0.25">
      <c r="D981" s="844"/>
      <c r="E981" s="844"/>
      <c r="F981" s="844"/>
      <c r="G981" s="844"/>
      <c r="H981" s="844"/>
      <c r="I981" s="844"/>
      <c r="J981" s="844"/>
      <c r="K981" s="844"/>
    </row>
    <row r="982" spans="4:11" x14ac:dyDescent="0.25">
      <c r="D982" s="844"/>
      <c r="E982" s="844"/>
      <c r="F982" s="844"/>
      <c r="G982" s="844"/>
      <c r="H982" s="844"/>
      <c r="I982" s="844"/>
      <c r="J982" s="844"/>
      <c r="K982" s="844"/>
    </row>
    <row r="983" spans="4:11" x14ac:dyDescent="0.25">
      <c r="D983" s="844"/>
      <c r="E983" s="844"/>
      <c r="F983" s="844"/>
      <c r="G983" s="844"/>
      <c r="H983" s="844"/>
      <c r="I983" s="844"/>
      <c r="J983" s="844"/>
      <c r="K983" s="844"/>
    </row>
    <row r="984" spans="4:11" x14ac:dyDescent="0.25">
      <c r="D984" s="844"/>
      <c r="E984" s="844"/>
      <c r="F984" s="844"/>
      <c r="G984" s="844"/>
      <c r="H984" s="844"/>
      <c r="I984" s="844"/>
      <c r="J984" s="844"/>
      <c r="K984" s="844"/>
    </row>
    <row r="985" spans="4:11" x14ac:dyDescent="0.25">
      <c r="D985" s="844"/>
      <c r="E985" s="844"/>
      <c r="F985" s="844"/>
      <c r="G985" s="844"/>
      <c r="H985" s="844"/>
      <c r="I985" s="844"/>
      <c r="J985" s="844"/>
      <c r="K985" s="844"/>
    </row>
    <row r="986" spans="4:11" x14ac:dyDescent="0.25">
      <c r="D986" s="844"/>
      <c r="E986" s="844"/>
      <c r="F986" s="844"/>
      <c r="G986" s="844"/>
      <c r="H986" s="844"/>
      <c r="I986" s="844"/>
      <c r="J986" s="844"/>
      <c r="K986" s="844"/>
    </row>
    <row r="987" spans="4:11" x14ac:dyDescent="0.25">
      <c r="D987" s="844"/>
      <c r="E987" s="844"/>
      <c r="F987" s="844"/>
      <c r="G987" s="844"/>
      <c r="H987" s="844"/>
      <c r="I987" s="844"/>
      <c r="J987" s="844"/>
      <c r="K987" s="844"/>
    </row>
    <row r="988" spans="4:11" x14ac:dyDescent="0.25">
      <c r="D988" s="844"/>
      <c r="E988" s="844"/>
      <c r="F988" s="844"/>
      <c r="G988" s="844"/>
      <c r="H988" s="844"/>
      <c r="I988" s="844"/>
      <c r="J988" s="844"/>
      <c r="K988" s="844"/>
    </row>
    <row r="989" spans="4:11" x14ac:dyDescent="0.25">
      <c r="D989" s="844"/>
      <c r="E989" s="844"/>
      <c r="F989" s="844"/>
      <c r="G989" s="844"/>
      <c r="H989" s="844"/>
      <c r="I989" s="844"/>
      <c r="J989" s="844"/>
      <c r="K989" s="844"/>
    </row>
    <row r="990" spans="4:11" x14ac:dyDescent="0.25">
      <c r="D990" s="844"/>
      <c r="E990" s="844"/>
      <c r="F990" s="844"/>
      <c r="G990" s="844"/>
      <c r="H990" s="844"/>
      <c r="I990" s="844"/>
      <c r="J990" s="844"/>
      <c r="K990" s="844"/>
    </row>
    <row r="991" spans="4:11" x14ac:dyDescent="0.25">
      <c r="D991" s="844"/>
      <c r="E991" s="844"/>
      <c r="F991" s="844"/>
      <c r="G991" s="844"/>
      <c r="H991" s="844"/>
      <c r="I991" s="844"/>
      <c r="J991" s="844"/>
      <c r="K991" s="844"/>
    </row>
    <row r="992" spans="4:11" x14ac:dyDescent="0.25">
      <c r="D992" s="844"/>
      <c r="E992" s="844"/>
      <c r="F992" s="844"/>
      <c r="G992" s="844"/>
      <c r="H992" s="844"/>
      <c r="I992" s="844"/>
      <c r="J992" s="844"/>
      <c r="K992" s="844"/>
    </row>
    <row r="993" spans="4:11" x14ac:dyDescent="0.25">
      <c r="D993" s="844"/>
      <c r="E993" s="844"/>
      <c r="F993" s="844"/>
      <c r="G993" s="844"/>
      <c r="H993" s="844"/>
      <c r="I993" s="844"/>
      <c r="J993" s="844"/>
      <c r="K993" s="844"/>
    </row>
    <row r="994" spans="4:11" x14ac:dyDescent="0.25">
      <c r="D994" s="844"/>
      <c r="E994" s="844"/>
      <c r="F994" s="844"/>
      <c r="G994" s="844"/>
      <c r="H994" s="844"/>
      <c r="I994" s="844"/>
      <c r="J994" s="844"/>
      <c r="K994" s="844"/>
    </row>
    <row r="995" spans="4:11" x14ac:dyDescent="0.25">
      <c r="D995" s="844"/>
      <c r="E995" s="844"/>
      <c r="F995" s="844"/>
      <c r="G995" s="844"/>
      <c r="H995" s="844"/>
      <c r="I995" s="844"/>
      <c r="J995" s="844"/>
      <c r="K995" s="844"/>
    </row>
    <row r="996" spans="4:11" x14ac:dyDescent="0.25">
      <c r="D996" s="844"/>
      <c r="E996" s="844"/>
      <c r="F996" s="844"/>
      <c r="G996" s="844"/>
      <c r="H996" s="844"/>
      <c r="I996" s="844"/>
      <c r="J996" s="844"/>
      <c r="K996" s="844"/>
    </row>
    <row r="997" spans="4:11" x14ac:dyDescent="0.25">
      <c r="D997" s="844"/>
      <c r="E997" s="844"/>
      <c r="F997" s="844"/>
      <c r="G997" s="844"/>
      <c r="H997" s="844"/>
      <c r="I997" s="844"/>
      <c r="J997" s="844"/>
      <c r="K997" s="844"/>
    </row>
    <row r="998" spans="4:11" x14ac:dyDescent="0.25">
      <c r="D998" s="844"/>
      <c r="E998" s="844"/>
      <c r="F998" s="844"/>
      <c r="G998" s="844"/>
      <c r="H998" s="844"/>
      <c r="I998" s="844"/>
      <c r="J998" s="844"/>
      <c r="K998" s="844"/>
    </row>
    <row r="999" spans="4:11" x14ac:dyDescent="0.25">
      <c r="D999" s="844"/>
      <c r="E999" s="844"/>
      <c r="F999" s="844"/>
      <c r="G999" s="844"/>
      <c r="H999" s="844"/>
      <c r="I999" s="844"/>
      <c r="J999" s="844"/>
      <c r="K999" s="844"/>
    </row>
    <row r="1000" spans="4:11" x14ac:dyDescent="0.25">
      <c r="D1000" s="844"/>
      <c r="E1000" s="844"/>
      <c r="F1000" s="844"/>
      <c r="G1000" s="844"/>
      <c r="H1000" s="844"/>
      <c r="I1000" s="844"/>
      <c r="J1000" s="844"/>
      <c r="K1000" s="844"/>
    </row>
    <row r="1001" spans="4:11" x14ac:dyDescent="0.25">
      <c r="D1001" s="844"/>
      <c r="E1001" s="844"/>
      <c r="F1001" s="844"/>
      <c r="G1001" s="844"/>
      <c r="H1001" s="844"/>
      <c r="I1001" s="844"/>
      <c r="J1001" s="844"/>
      <c r="K1001" s="844"/>
    </row>
    <row r="1002" spans="4:11" x14ac:dyDescent="0.25">
      <c r="D1002" s="844"/>
      <c r="E1002" s="844"/>
      <c r="F1002" s="844"/>
      <c r="G1002" s="844"/>
      <c r="H1002" s="844"/>
      <c r="I1002" s="844"/>
      <c r="J1002" s="844"/>
      <c r="K1002" s="844"/>
    </row>
    <row r="1003" spans="4:11" x14ac:dyDescent="0.25">
      <c r="D1003" s="844"/>
      <c r="E1003" s="844"/>
      <c r="F1003" s="844"/>
      <c r="G1003" s="844"/>
      <c r="H1003" s="844"/>
      <c r="I1003" s="844"/>
      <c r="J1003" s="844"/>
      <c r="K1003" s="844"/>
    </row>
    <row r="1004" spans="4:11" x14ac:dyDescent="0.25">
      <c r="D1004" s="844"/>
      <c r="E1004" s="844"/>
      <c r="F1004" s="844"/>
      <c r="G1004" s="844"/>
      <c r="H1004" s="844"/>
      <c r="I1004" s="844"/>
      <c r="J1004" s="844"/>
      <c r="K1004" s="844"/>
    </row>
    <row r="1005" spans="4:11" x14ac:dyDescent="0.25">
      <c r="D1005" s="844"/>
      <c r="E1005" s="844"/>
      <c r="F1005" s="844"/>
      <c r="G1005" s="844"/>
      <c r="H1005" s="844"/>
      <c r="I1005" s="844"/>
      <c r="J1005" s="844"/>
      <c r="K1005" s="844"/>
    </row>
    <row r="1006" spans="4:11" x14ac:dyDescent="0.25">
      <c r="D1006" s="844"/>
      <c r="E1006" s="844"/>
      <c r="F1006" s="844"/>
      <c r="G1006" s="844"/>
      <c r="H1006" s="844"/>
      <c r="I1006" s="844"/>
      <c r="J1006" s="844"/>
      <c r="K1006" s="844"/>
    </row>
    <row r="1007" spans="4:11" x14ac:dyDescent="0.25">
      <c r="D1007" s="844"/>
      <c r="E1007" s="844"/>
      <c r="F1007" s="844"/>
      <c r="G1007" s="844"/>
      <c r="H1007" s="844"/>
      <c r="I1007" s="844"/>
      <c r="J1007" s="844"/>
      <c r="K1007" s="844"/>
    </row>
    <row r="1008" spans="4:11" x14ac:dyDescent="0.25">
      <c r="D1008" s="844"/>
      <c r="E1008" s="844"/>
      <c r="F1008" s="844"/>
      <c r="G1008" s="844"/>
      <c r="H1008" s="844"/>
      <c r="I1008" s="844"/>
      <c r="J1008" s="844"/>
      <c r="K1008" s="844"/>
    </row>
    <row r="1009" spans="4:11" x14ac:dyDescent="0.25">
      <c r="D1009" s="844"/>
      <c r="E1009" s="844"/>
      <c r="F1009" s="844"/>
      <c r="G1009" s="844"/>
      <c r="H1009" s="844"/>
      <c r="I1009" s="844"/>
      <c r="J1009" s="844"/>
      <c r="K1009" s="844"/>
    </row>
    <row r="1010" spans="4:11" x14ac:dyDescent="0.25">
      <c r="D1010" s="844"/>
      <c r="E1010" s="844"/>
      <c r="F1010" s="844"/>
      <c r="G1010" s="844"/>
      <c r="H1010" s="844"/>
      <c r="I1010" s="844"/>
      <c r="J1010" s="844"/>
      <c r="K1010" s="844"/>
    </row>
    <row r="1011" spans="4:11" x14ac:dyDescent="0.25">
      <c r="D1011" s="844"/>
      <c r="E1011" s="844"/>
      <c r="F1011" s="844"/>
      <c r="G1011" s="844"/>
      <c r="H1011" s="844"/>
      <c r="I1011" s="844"/>
      <c r="J1011" s="844"/>
      <c r="K1011" s="844"/>
    </row>
    <row r="1012" spans="4:11" x14ac:dyDescent="0.25">
      <c r="D1012" s="844"/>
      <c r="E1012" s="844"/>
      <c r="F1012" s="844"/>
      <c r="G1012" s="844"/>
      <c r="H1012" s="844"/>
      <c r="I1012" s="844"/>
      <c r="J1012" s="844"/>
      <c r="K1012" s="844"/>
    </row>
    <row r="1013" spans="4:11" x14ac:dyDescent="0.25">
      <c r="D1013" s="844"/>
      <c r="E1013" s="844"/>
      <c r="F1013" s="844"/>
      <c r="G1013" s="844"/>
      <c r="H1013" s="844"/>
      <c r="I1013" s="844"/>
      <c r="J1013" s="844"/>
      <c r="K1013" s="844"/>
    </row>
    <row r="1014" spans="4:11" x14ac:dyDescent="0.25">
      <c r="D1014" s="844"/>
      <c r="E1014" s="844"/>
      <c r="F1014" s="844"/>
      <c r="G1014" s="844"/>
      <c r="H1014" s="844"/>
      <c r="I1014" s="844"/>
      <c r="J1014" s="844"/>
      <c r="K1014" s="844"/>
    </row>
    <row r="1015" spans="4:11" x14ac:dyDescent="0.25">
      <c r="D1015" s="844"/>
      <c r="E1015" s="844"/>
      <c r="F1015" s="844"/>
      <c r="G1015" s="844"/>
      <c r="H1015" s="844"/>
      <c r="I1015" s="844"/>
      <c r="J1015" s="844"/>
      <c r="K1015" s="844"/>
    </row>
    <row r="1016" spans="4:11" x14ac:dyDescent="0.25">
      <c r="D1016" s="844"/>
      <c r="E1016" s="844"/>
      <c r="F1016" s="844"/>
      <c r="G1016" s="844"/>
      <c r="H1016" s="844"/>
      <c r="I1016" s="844"/>
      <c r="J1016" s="844"/>
      <c r="K1016" s="844"/>
    </row>
    <row r="1017" spans="4:11" x14ac:dyDescent="0.25">
      <c r="D1017" s="844"/>
      <c r="E1017" s="844"/>
      <c r="F1017" s="844"/>
      <c r="G1017" s="844"/>
      <c r="H1017" s="844"/>
      <c r="I1017" s="844"/>
      <c r="J1017" s="844"/>
      <c r="K1017" s="844"/>
    </row>
    <row r="1018" spans="4:11" x14ac:dyDescent="0.25">
      <c r="D1018" s="844"/>
      <c r="E1018" s="844"/>
      <c r="F1018" s="844"/>
      <c r="G1018" s="844"/>
      <c r="H1018" s="844"/>
      <c r="I1018" s="844"/>
      <c r="J1018" s="844"/>
      <c r="K1018" s="844"/>
    </row>
    <row r="1019" spans="4:11" x14ac:dyDescent="0.25">
      <c r="D1019" s="844"/>
      <c r="E1019" s="844"/>
      <c r="F1019" s="844"/>
      <c r="G1019" s="844"/>
      <c r="H1019" s="844"/>
      <c r="I1019" s="844"/>
      <c r="J1019" s="844"/>
      <c r="K1019" s="844"/>
    </row>
    <row r="1020" spans="4:11" x14ac:dyDescent="0.25">
      <c r="D1020" s="844"/>
      <c r="E1020" s="844"/>
      <c r="F1020" s="844"/>
      <c r="G1020" s="844"/>
      <c r="H1020" s="844"/>
      <c r="I1020" s="844"/>
      <c r="J1020" s="844"/>
      <c r="K1020" s="844"/>
    </row>
    <row r="1021" spans="4:11" x14ac:dyDescent="0.25">
      <c r="D1021" s="844"/>
      <c r="E1021" s="844"/>
      <c r="F1021" s="844"/>
      <c r="G1021" s="844"/>
      <c r="H1021" s="844"/>
      <c r="I1021" s="844"/>
      <c r="J1021" s="844"/>
      <c r="K1021" s="844"/>
    </row>
    <row r="1022" spans="4:11" x14ac:dyDescent="0.25">
      <c r="D1022" s="844"/>
      <c r="E1022" s="844"/>
      <c r="F1022" s="844"/>
      <c r="G1022" s="844"/>
      <c r="H1022" s="844"/>
      <c r="I1022" s="844"/>
      <c r="J1022" s="844"/>
      <c r="K1022" s="844"/>
    </row>
    <row r="1023" spans="4:11" x14ac:dyDescent="0.25">
      <c r="D1023" s="844"/>
      <c r="E1023" s="844"/>
      <c r="F1023" s="844"/>
      <c r="G1023" s="844"/>
      <c r="H1023" s="844"/>
      <c r="I1023" s="844"/>
      <c r="J1023" s="844"/>
      <c r="K1023" s="844"/>
    </row>
    <row r="1024" spans="4:11" x14ac:dyDescent="0.25">
      <c r="D1024" s="844"/>
      <c r="E1024" s="844"/>
      <c r="F1024" s="844"/>
      <c r="G1024" s="844"/>
      <c r="H1024" s="844"/>
      <c r="I1024" s="844"/>
      <c r="J1024" s="844"/>
      <c r="K1024" s="844"/>
    </row>
    <row r="1025" spans="4:11" x14ac:dyDescent="0.25">
      <c r="D1025" s="844"/>
      <c r="E1025" s="844"/>
      <c r="F1025" s="844"/>
      <c r="G1025" s="844"/>
      <c r="H1025" s="844"/>
      <c r="I1025" s="844"/>
      <c r="J1025" s="844"/>
      <c r="K1025" s="844"/>
    </row>
    <row r="1026" spans="4:11" x14ac:dyDescent="0.25">
      <c r="D1026" s="844"/>
      <c r="E1026" s="844"/>
      <c r="F1026" s="844"/>
      <c r="G1026" s="844"/>
      <c r="H1026" s="844"/>
      <c r="I1026" s="844"/>
      <c r="J1026" s="844"/>
      <c r="K1026" s="844"/>
    </row>
    <row r="1027" spans="4:11" x14ac:dyDescent="0.25">
      <c r="D1027" s="844"/>
      <c r="E1027" s="844"/>
      <c r="F1027" s="844"/>
      <c r="G1027" s="844"/>
      <c r="H1027" s="844"/>
      <c r="I1027" s="844"/>
      <c r="J1027" s="844"/>
      <c r="K1027" s="844"/>
    </row>
    <row r="1028" spans="4:11" x14ac:dyDescent="0.25">
      <c r="D1028" s="844"/>
      <c r="E1028" s="844"/>
      <c r="F1028" s="844"/>
      <c r="G1028" s="844"/>
      <c r="H1028" s="844"/>
      <c r="I1028" s="844"/>
      <c r="J1028" s="844"/>
      <c r="K1028" s="844"/>
    </row>
    <row r="1029" spans="4:11" x14ac:dyDescent="0.25">
      <c r="D1029" s="844"/>
      <c r="E1029" s="844"/>
      <c r="F1029" s="844"/>
      <c r="G1029" s="844"/>
      <c r="H1029" s="844"/>
      <c r="I1029" s="844"/>
      <c r="J1029" s="844"/>
      <c r="K1029" s="844"/>
    </row>
    <row r="1030" spans="4:11" x14ac:dyDescent="0.25">
      <c r="D1030" s="844"/>
      <c r="E1030" s="844"/>
      <c r="F1030" s="844"/>
      <c r="G1030" s="844"/>
      <c r="H1030" s="844"/>
      <c r="I1030" s="844"/>
      <c r="J1030" s="844"/>
      <c r="K1030" s="844"/>
    </row>
    <row r="1031" spans="4:11" x14ac:dyDescent="0.25">
      <c r="D1031" s="844"/>
      <c r="E1031" s="844"/>
      <c r="F1031" s="844"/>
      <c r="G1031" s="844"/>
      <c r="H1031" s="844"/>
      <c r="I1031" s="844"/>
      <c r="J1031" s="844"/>
      <c r="K1031" s="844"/>
    </row>
    <row r="1032" spans="4:11" x14ac:dyDescent="0.25">
      <c r="D1032" s="844"/>
      <c r="E1032" s="844"/>
      <c r="F1032" s="844"/>
      <c r="G1032" s="844"/>
      <c r="H1032" s="844"/>
      <c r="I1032" s="844"/>
      <c r="J1032" s="844"/>
      <c r="K1032" s="844"/>
    </row>
    <row r="1033" spans="4:11" x14ac:dyDescent="0.25">
      <c r="D1033" s="844"/>
      <c r="E1033" s="844"/>
      <c r="F1033" s="844"/>
      <c r="G1033" s="844"/>
      <c r="H1033" s="844"/>
      <c r="I1033" s="844"/>
      <c r="J1033" s="844"/>
      <c r="K1033" s="844"/>
    </row>
    <row r="1034" spans="4:11" x14ac:dyDescent="0.25">
      <c r="D1034" s="844"/>
      <c r="E1034" s="844"/>
      <c r="F1034" s="844"/>
      <c r="G1034" s="844"/>
      <c r="H1034" s="844"/>
      <c r="I1034" s="844"/>
      <c r="J1034" s="844"/>
      <c r="K1034" s="844"/>
    </row>
    <row r="1035" spans="4:11" x14ac:dyDescent="0.25">
      <c r="D1035" s="844"/>
      <c r="E1035" s="844"/>
      <c r="F1035" s="844"/>
      <c r="G1035" s="844"/>
      <c r="H1035" s="844"/>
      <c r="I1035" s="844"/>
      <c r="J1035" s="844"/>
      <c r="K1035" s="844"/>
    </row>
    <row r="1036" spans="4:11" x14ac:dyDescent="0.25">
      <c r="D1036" s="844"/>
      <c r="E1036" s="844"/>
      <c r="F1036" s="844"/>
      <c r="G1036" s="844"/>
      <c r="H1036" s="844"/>
      <c r="I1036" s="844"/>
      <c r="J1036" s="844"/>
      <c r="K1036" s="844"/>
    </row>
    <row r="1037" spans="4:11" x14ac:dyDescent="0.25">
      <c r="D1037" s="844"/>
      <c r="E1037" s="844"/>
      <c r="F1037" s="844"/>
      <c r="G1037" s="844"/>
      <c r="H1037" s="844"/>
      <c r="I1037" s="844"/>
      <c r="J1037" s="844"/>
      <c r="K1037" s="844"/>
    </row>
    <row r="1038" spans="4:11" x14ac:dyDescent="0.25">
      <c r="D1038" s="844"/>
      <c r="E1038" s="844"/>
      <c r="F1038" s="844"/>
      <c r="G1038" s="844"/>
      <c r="H1038" s="844"/>
      <c r="I1038" s="844"/>
      <c r="J1038" s="844"/>
      <c r="K1038" s="844"/>
    </row>
    <row r="1039" spans="4:11" x14ac:dyDescent="0.25">
      <c r="D1039" s="844"/>
      <c r="E1039" s="844"/>
      <c r="F1039" s="844"/>
      <c r="G1039" s="844"/>
      <c r="H1039" s="844"/>
      <c r="I1039" s="844"/>
      <c r="J1039" s="844"/>
      <c r="K1039" s="844"/>
    </row>
    <row r="1040" spans="4:11" x14ac:dyDescent="0.25">
      <c r="D1040" s="844"/>
      <c r="E1040" s="844"/>
      <c r="F1040" s="844"/>
      <c r="G1040" s="844"/>
      <c r="H1040" s="844"/>
      <c r="I1040" s="844"/>
      <c r="J1040" s="844"/>
      <c r="K1040" s="844"/>
    </row>
    <row r="1041" spans="4:11" x14ac:dyDescent="0.25">
      <c r="D1041" s="844"/>
      <c r="E1041" s="844"/>
      <c r="F1041" s="844"/>
      <c r="G1041" s="844"/>
      <c r="H1041" s="844"/>
      <c r="I1041" s="844"/>
      <c r="J1041" s="844"/>
      <c r="K1041" s="844"/>
    </row>
    <row r="1042" spans="4:11" x14ac:dyDescent="0.25">
      <c r="D1042" s="844"/>
      <c r="E1042" s="844"/>
      <c r="F1042" s="844"/>
      <c r="G1042" s="844"/>
      <c r="H1042" s="844"/>
      <c r="I1042" s="844"/>
      <c r="J1042" s="844"/>
      <c r="K1042" s="844"/>
    </row>
    <row r="1043" spans="4:11" x14ac:dyDescent="0.25">
      <c r="D1043" s="844"/>
      <c r="E1043" s="844"/>
      <c r="F1043" s="844"/>
      <c r="G1043" s="844"/>
      <c r="H1043" s="844"/>
      <c r="I1043" s="844"/>
      <c r="J1043" s="844"/>
      <c r="K1043" s="844"/>
    </row>
    <row r="1044" spans="4:11" x14ac:dyDescent="0.25">
      <c r="D1044" s="844"/>
      <c r="E1044" s="844"/>
      <c r="F1044" s="844"/>
      <c r="G1044" s="844"/>
      <c r="H1044" s="844"/>
      <c r="I1044" s="844"/>
      <c r="J1044" s="844"/>
      <c r="K1044" s="844"/>
    </row>
    <row r="1045" spans="4:11" x14ac:dyDescent="0.25">
      <c r="D1045" s="844"/>
      <c r="E1045" s="844"/>
      <c r="F1045" s="844"/>
      <c r="G1045" s="844"/>
      <c r="H1045" s="844"/>
      <c r="I1045" s="844"/>
      <c r="J1045" s="844"/>
      <c r="K1045" s="844"/>
    </row>
    <row r="1046" spans="4:11" x14ac:dyDescent="0.25">
      <c r="D1046" s="844"/>
      <c r="E1046" s="844"/>
      <c r="F1046" s="844"/>
      <c r="G1046" s="844"/>
      <c r="H1046" s="844"/>
      <c r="I1046" s="844"/>
      <c r="J1046" s="844"/>
      <c r="K1046" s="844"/>
    </row>
    <row r="1047" spans="4:11" x14ac:dyDescent="0.25">
      <c r="D1047" s="844"/>
      <c r="E1047" s="844"/>
      <c r="F1047" s="844"/>
      <c r="G1047" s="844"/>
      <c r="H1047" s="844"/>
      <c r="I1047" s="844"/>
      <c r="J1047" s="844"/>
      <c r="K1047" s="844"/>
    </row>
    <row r="1048" spans="4:11" x14ac:dyDescent="0.25">
      <c r="D1048" s="844"/>
      <c r="E1048" s="844"/>
      <c r="F1048" s="844"/>
      <c r="G1048" s="844"/>
      <c r="H1048" s="844"/>
      <c r="I1048" s="844"/>
      <c r="J1048" s="844"/>
      <c r="K1048" s="844"/>
    </row>
    <row r="1049" spans="4:11" x14ac:dyDescent="0.25">
      <c r="D1049" s="844"/>
      <c r="E1049" s="844"/>
      <c r="F1049" s="844"/>
      <c r="G1049" s="844"/>
      <c r="H1049" s="844"/>
      <c r="I1049" s="844"/>
      <c r="J1049" s="844"/>
      <c r="K1049" s="844"/>
    </row>
    <row r="1050" spans="4:11" x14ac:dyDescent="0.25">
      <c r="D1050" s="844"/>
      <c r="E1050" s="844"/>
      <c r="F1050" s="844"/>
      <c r="G1050" s="844"/>
      <c r="H1050" s="844"/>
      <c r="I1050" s="844"/>
      <c r="J1050" s="844"/>
      <c r="K1050" s="844"/>
    </row>
    <row r="1051" spans="4:11" x14ac:dyDescent="0.25">
      <c r="D1051" s="844"/>
      <c r="E1051" s="844"/>
      <c r="F1051" s="844"/>
      <c r="G1051" s="844"/>
      <c r="H1051" s="844"/>
      <c r="I1051" s="844"/>
      <c r="J1051" s="844"/>
      <c r="K1051" s="844"/>
    </row>
    <row r="1052" spans="4:11" x14ac:dyDescent="0.25">
      <c r="D1052" s="844"/>
      <c r="E1052" s="844"/>
      <c r="F1052" s="844"/>
      <c r="G1052" s="844"/>
      <c r="H1052" s="844"/>
      <c r="I1052" s="844"/>
      <c r="J1052" s="844"/>
      <c r="K1052" s="844"/>
    </row>
    <row r="1053" spans="4:11" x14ac:dyDescent="0.25">
      <c r="D1053" s="844"/>
      <c r="E1053" s="844"/>
      <c r="F1053" s="844"/>
      <c r="G1053" s="844"/>
      <c r="H1053" s="844"/>
      <c r="I1053" s="844"/>
      <c r="J1053" s="844"/>
      <c r="K1053" s="844"/>
    </row>
    <row r="1054" spans="4:11" x14ac:dyDescent="0.25">
      <c r="D1054" s="844"/>
      <c r="E1054" s="844"/>
      <c r="F1054" s="844"/>
      <c r="G1054" s="844"/>
      <c r="H1054" s="844"/>
      <c r="I1054" s="844"/>
      <c r="J1054" s="844"/>
      <c r="K1054" s="844"/>
    </row>
    <row r="1055" spans="4:11" x14ac:dyDescent="0.25">
      <c r="D1055" s="844"/>
      <c r="E1055" s="844"/>
      <c r="F1055" s="844"/>
      <c r="G1055" s="844"/>
      <c r="H1055" s="844"/>
      <c r="I1055" s="844"/>
      <c r="J1055" s="844"/>
      <c r="K1055" s="844"/>
    </row>
    <row r="1056" spans="4:11" x14ac:dyDescent="0.25">
      <c r="D1056" s="844"/>
      <c r="E1056" s="844"/>
      <c r="F1056" s="844"/>
      <c r="G1056" s="844"/>
      <c r="H1056" s="844"/>
      <c r="I1056" s="844"/>
      <c r="J1056" s="844"/>
      <c r="K1056" s="844"/>
    </row>
    <row r="1057" spans="4:11" x14ac:dyDescent="0.25">
      <c r="D1057" s="844"/>
      <c r="E1057" s="844"/>
      <c r="F1057" s="844"/>
      <c r="G1057" s="844"/>
      <c r="H1057" s="844"/>
      <c r="I1057" s="844"/>
      <c r="J1057" s="844"/>
      <c r="K1057" s="844"/>
    </row>
    <row r="1058" spans="4:11" x14ac:dyDescent="0.25">
      <c r="D1058" s="844"/>
      <c r="E1058" s="844"/>
      <c r="F1058" s="844"/>
      <c r="G1058" s="844"/>
      <c r="H1058" s="844"/>
      <c r="I1058" s="844"/>
      <c r="J1058" s="844"/>
      <c r="K1058" s="844"/>
    </row>
    <row r="1059" spans="4:11" x14ac:dyDescent="0.25">
      <c r="D1059" s="844"/>
      <c r="E1059" s="844"/>
      <c r="F1059" s="844"/>
      <c r="G1059" s="844"/>
      <c r="H1059" s="844"/>
      <c r="I1059" s="844"/>
      <c r="J1059" s="844"/>
      <c r="K1059" s="844"/>
    </row>
    <row r="1060" spans="4:11" x14ac:dyDescent="0.25">
      <c r="D1060" s="844"/>
      <c r="E1060" s="844"/>
      <c r="F1060" s="844"/>
      <c r="G1060" s="844"/>
      <c r="H1060" s="844"/>
      <c r="I1060" s="844"/>
      <c r="J1060" s="844"/>
      <c r="K1060" s="844"/>
    </row>
    <row r="1061" spans="4:11" x14ac:dyDescent="0.25">
      <c r="D1061" s="844"/>
      <c r="E1061" s="844"/>
      <c r="F1061" s="844"/>
      <c r="G1061" s="844"/>
      <c r="H1061" s="844"/>
      <c r="I1061" s="844"/>
      <c r="J1061" s="844"/>
      <c r="K1061" s="844"/>
    </row>
    <row r="1062" spans="4:11" x14ac:dyDescent="0.25">
      <c r="D1062" s="844"/>
      <c r="E1062" s="844"/>
      <c r="F1062" s="844"/>
      <c r="G1062" s="844"/>
      <c r="H1062" s="844"/>
      <c r="I1062" s="844"/>
      <c r="J1062" s="844"/>
      <c r="K1062" s="844"/>
    </row>
    <row r="1063" spans="4:11" x14ac:dyDescent="0.25">
      <c r="D1063" s="844"/>
      <c r="E1063" s="844"/>
      <c r="F1063" s="844"/>
      <c r="G1063" s="844"/>
      <c r="H1063" s="844"/>
      <c r="I1063" s="844"/>
      <c r="J1063" s="844"/>
      <c r="K1063" s="844"/>
    </row>
    <row r="1064" spans="4:11" x14ac:dyDescent="0.25">
      <c r="D1064" s="844"/>
      <c r="E1064" s="844"/>
      <c r="F1064" s="844"/>
      <c r="G1064" s="844"/>
      <c r="H1064" s="844"/>
      <c r="I1064" s="844"/>
      <c r="J1064" s="844"/>
      <c r="K1064" s="844"/>
    </row>
    <row r="1065" spans="4:11" x14ac:dyDescent="0.25">
      <c r="D1065" s="844"/>
      <c r="E1065" s="844"/>
      <c r="F1065" s="844"/>
      <c r="G1065" s="844"/>
      <c r="H1065" s="844"/>
      <c r="I1065" s="844"/>
      <c r="J1065" s="844"/>
      <c r="K1065" s="844"/>
    </row>
    <row r="1066" spans="4:11" x14ac:dyDescent="0.25">
      <c r="D1066" s="844"/>
      <c r="E1066" s="844"/>
      <c r="F1066" s="844"/>
      <c r="G1066" s="844"/>
      <c r="H1066" s="844"/>
      <c r="I1066" s="844"/>
      <c r="J1066" s="844"/>
      <c r="K1066" s="844"/>
    </row>
    <row r="1067" spans="4:11" x14ac:dyDescent="0.25">
      <c r="D1067" s="844"/>
      <c r="E1067" s="844"/>
      <c r="F1067" s="844"/>
      <c r="G1067" s="844"/>
      <c r="H1067" s="844"/>
      <c r="I1067" s="844"/>
      <c r="J1067" s="844"/>
      <c r="K1067" s="844"/>
    </row>
    <row r="1068" spans="4:11" x14ac:dyDescent="0.25">
      <c r="D1068" s="844"/>
      <c r="E1068" s="844"/>
      <c r="F1068" s="844"/>
      <c r="G1068" s="844"/>
      <c r="H1068" s="844"/>
      <c r="I1068" s="844"/>
      <c r="J1068" s="844"/>
      <c r="K1068" s="844"/>
    </row>
    <row r="1069" spans="4:11" x14ac:dyDescent="0.25">
      <c r="D1069" s="844"/>
      <c r="E1069" s="844"/>
      <c r="F1069" s="844"/>
      <c r="G1069" s="844"/>
      <c r="H1069" s="844"/>
      <c r="I1069" s="844"/>
      <c r="J1069" s="844"/>
      <c r="K1069" s="844"/>
    </row>
    <row r="1070" spans="4:11" x14ac:dyDescent="0.25">
      <c r="D1070" s="844"/>
      <c r="E1070" s="844"/>
      <c r="F1070" s="844"/>
      <c r="G1070" s="844"/>
      <c r="H1070" s="844"/>
      <c r="I1070" s="844"/>
      <c r="J1070" s="844"/>
      <c r="K1070" s="844"/>
    </row>
    <row r="1071" spans="4:11" x14ac:dyDescent="0.25">
      <c r="D1071" s="844"/>
      <c r="E1071" s="844"/>
      <c r="F1071" s="844"/>
      <c r="G1071" s="844"/>
      <c r="H1071" s="844"/>
      <c r="I1071" s="844"/>
      <c r="J1071" s="844"/>
      <c r="K1071" s="844"/>
    </row>
    <row r="1072" spans="4:11" x14ac:dyDescent="0.25">
      <c r="D1072" s="844"/>
      <c r="E1072" s="844"/>
      <c r="F1072" s="844"/>
      <c r="G1072" s="844"/>
      <c r="H1072" s="844"/>
      <c r="I1072" s="844"/>
      <c r="J1072" s="844"/>
      <c r="K1072" s="844"/>
    </row>
    <row r="1073" spans="4:11" x14ac:dyDescent="0.25">
      <c r="D1073" s="844"/>
      <c r="E1073" s="844"/>
      <c r="F1073" s="844"/>
      <c r="G1073" s="844"/>
      <c r="H1073" s="844"/>
      <c r="I1073" s="844"/>
      <c r="J1073" s="844"/>
      <c r="K1073" s="844"/>
    </row>
    <row r="1074" spans="4:11" x14ac:dyDescent="0.25">
      <c r="D1074" s="844"/>
      <c r="E1074" s="844"/>
      <c r="F1074" s="844"/>
      <c r="G1074" s="844"/>
      <c r="H1074" s="844"/>
      <c r="I1074" s="844"/>
      <c r="J1074" s="844"/>
      <c r="K1074" s="844"/>
    </row>
    <row r="1075" spans="4:11" x14ac:dyDescent="0.25">
      <c r="D1075" s="844"/>
      <c r="E1075" s="844"/>
      <c r="F1075" s="844"/>
      <c r="G1075" s="844"/>
      <c r="H1075" s="844"/>
      <c r="I1075" s="844"/>
      <c r="J1075" s="844"/>
      <c r="K1075" s="844"/>
    </row>
    <row r="1076" spans="4:11" x14ac:dyDescent="0.25">
      <c r="D1076" s="844"/>
      <c r="E1076" s="844"/>
      <c r="F1076" s="844"/>
      <c r="G1076" s="844"/>
      <c r="H1076" s="844"/>
      <c r="I1076" s="844"/>
      <c r="J1076" s="844"/>
      <c r="K1076" s="844"/>
    </row>
    <row r="1077" spans="4:11" x14ac:dyDescent="0.25">
      <c r="D1077" s="844"/>
      <c r="E1077" s="844"/>
      <c r="F1077" s="844"/>
      <c r="G1077" s="844"/>
      <c r="H1077" s="844"/>
      <c r="I1077" s="844"/>
      <c r="J1077" s="844"/>
      <c r="K1077" s="844"/>
    </row>
    <row r="1078" spans="4:11" x14ac:dyDescent="0.25">
      <c r="D1078" s="844"/>
      <c r="E1078" s="844"/>
      <c r="F1078" s="844"/>
      <c r="G1078" s="844"/>
      <c r="H1078" s="844"/>
      <c r="I1078" s="844"/>
      <c r="J1078" s="844"/>
      <c r="K1078" s="844"/>
    </row>
    <row r="1079" spans="4:11" x14ac:dyDescent="0.25">
      <c r="D1079" s="844"/>
      <c r="E1079" s="844"/>
      <c r="F1079" s="844"/>
      <c r="G1079" s="844"/>
      <c r="H1079" s="844"/>
      <c r="I1079" s="844"/>
      <c r="J1079" s="844"/>
      <c r="K1079" s="844"/>
    </row>
    <row r="1080" spans="4:11" x14ac:dyDescent="0.25">
      <c r="D1080" s="844"/>
      <c r="E1080" s="844"/>
      <c r="F1080" s="844"/>
      <c r="G1080" s="844"/>
      <c r="H1080" s="844"/>
      <c r="I1080" s="844"/>
      <c r="J1080" s="844"/>
      <c r="K1080" s="844"/>
    </row>
    <row r="1081" spans="4:11" x14ac:dyDescent="0.25">
      <c r="D1081" s="844"/>
      <c r="E1081" s="844"/>
      <c r="F1081" s="844"/>
      <c r="G1081" s="844"/>
      <c r="H1081" s="844"/>
      <c r="I1081" s="844"/>
      <c r="J1081" s="844"/>
      <c r="K1081" s="844"/>
    </row>
    <row r="1082" spans="4:11" x14ac:dyDescent="0.25">
      <c r="D1082" s="844"/>
      <c r="E1082" s="844"/>
      <c r="F1082" s="844"/>
      <c r="G1082" s="844"/>
      <c r="H1082" s="844"/>
      <c r="I1082" s="844"/>
      <c r="J1082" s="844"/>
      <c r="K1082" s="844"/>
    </row>
    <row r="1083" spans="4:11" x14ac:dyDescent="0.25">
      <c r="D1083" s="844"/>
      <c r="E1083" s="844"/>
      <c r="F1083" s="844"/>
      <c r="G1083" s="844"/>
      <c r="H1083" s="844"/>
      <c r="I1083" s="844"/>
      <c r="J1083" s="844"/>
      <c r="K1083" s="844"/>
    </row>
    <row r="1084" spans="4:11" x14ac:dyDescent="0.25">
      <c r="D1084" s="844"/>
      <c r="E1084" s="844"/>
      <c r="F1084" s="844"/>
      <c r="G1084" s="844"/>
      <c r="H1084" s="844"/>
      <c r="I1084" s="844"/>
      <c r="J1084" s="844"/>
      <c r="K1084" s="844"/>
    </row>
    <row r="1085" spans="4:11" x14ac:dyDescent="0.25">
      <c r="D1085" s="844"/>
      <c r="E1085" s="844"/>
      <c r="F1085" s="844"/>
      <c r="G1085" s="844"/>
      <c r="H1085" s="844"/>
      <c r="I1085" s="844"/>
      <c r="J1085" s="844"/>
      <c r="K1085" s="844"/>
    </row>
    <row r="1086" spans="4:11" x14ac:dyDescent="0.25">
      <c r="D1086" s="844"/>
      <c r="E1086" s="844"/>
      <c r="F1086" s="844"/>
      <c r="G1086" s="844"/>
      <c r="H1086" s="844"/>
      <c r="I1086" s="844"/>
      <c r="J1086" s="844"/>
      <c r="K1086" s="844"/>
    </row>
    <row r="1087" spans="4:11" x14ac:dyDescent="0.25">
      <c r="D1087" s="844"/>
      <c r="E1087" s="844"/>
      <c r="F1087" s="844"/>
      <c r="G1087" s="844"/>
      <c r="H1087" s="844"/>
      <c r="I1087" s="844"/>
      <c r="J1087" s="844"/>
      <c r="K1087" s="844"/>
    </row>
    <row r="1088" spans="4:11" x14ac:dyDescent="0.25">
      <c r="D1088" s="844"/>
      <c r="E1088" s="844"/>
      <c r="F1088" s="844"/>
      <c r="G1088" s="844"/>
      <c r="H1088" s="844"/>
      <c r="I1088" s="844"/>
      <c r="J1088" s="844"/>
      <c r="K1088" s="844"/>
    </row>
    <row r="1089" spans="4:11" x14ac:dyDescent="0.25">
      <c r="D1089" s="844"/>
      <c r="E1089" s="844"/>
      <c r="F1089" s="844"/>
      <c r="G1089" s="844"/>
      <c r="H1089" s="844"/>
      <c r="I1089" s="844"/>
      <c r="J1089" s="844"/>
      <c r="K1089" s="844"/>
    </row>
    <row r="1090" spans="4:11" x14ac:dyDescent="0.25">
      <c r="D1090" s="844"/>
      <c r="E1090" s="844"/>
      <c r="F1090" s="844"/>
      <c r="G1090" s="844"/>
      <c r="H1090" s="844"/>
      <c r="I1090" s="844"/>
      <c r="J1090" s="844"/>
      <c r="K1090" s="844"/>
    </row>
    <row r="1091" spans="4:11" x14ac:dyDescent="0.25">
      <c r="D1091" s="844"/>
      <c r="E1091" s="844"/>
      <c r="F1091" s="844"/>
      <c r="G1091" s="844"/>
      <c r="H1091" s="844"/>
      <c r="I1091" s="844"/>
      <c r="J1091" s="844"/>
      <c r="K1091" s="844"/>
    </row>
    <row r="1092" spans="4:11" x14ac:dyDescent="0.25">
      <c r="D1092" s="844"/>
      <c r="E1092" s="844"/>
      <c r="F1092" s="844"/>
      <c r="G1092" s="844"/>
      <c r="H1092" s="844"/>
      <c r="I1092" s="844"/>
      <c r="J1092" s="844"/>
      <c r="K1092" s="844"/>
    </row>
    <row r="1093" spans="4:11" x14ac:dyDescent="0.25">
      <c r="D1093" s="844"/>
      <c r="E1093" s="844"/>
      <c r="F1093" s="844"/>
      <c r="G1093" s="844"/>
      <c r="H1093" s="844"/>
      <c r="I1093" s="844"/>
      <c r="J1093" s="844"/>
      <c r="K1093" s="844"/>
    </row>
    <row r="1094" spans="4:11" x14ac:dyDescent="0.25">
      <c r="D1094" s="844"/>
      <c r="E1094" s="844"/>
      <c r="F1094" s="844"/>
      <c r="G1094" s="844"/>
      <c r="H1094" s="844"/>
      <c r="I1094" s="844"/>
      <c r="J1094" s="844"/>
      <c r="K1094" s="844"/>
    </row>
    <row r="1095" spans="4:11" x14ac:dyDescent="0.25">
      <c r="D1095" s="844"/>
      <c r="E1095" s="844"/>
      <c r="F1095" s="844"/>
      <c r="G1095" s="844"/>
      <c r="H1095" s="844"/>
      <c r="I1095" s="844"/>
      <c r="J1095" s="844"/>
      <c r="K1095" s="844"/>
    </row>
    <row r="1096" spans="4:11" x14ac:dyDescent="0.25">
      <c r="D1096" s="844"/>
      <c r="E1096" s="844"/>
      <c r="F1096" s="844"/>
      <c r="G1096" s="844"/>
      <c r="H1096" s="844"/>
      <c r="I1096" s="844"/>
      <c r="J1096" s="844"/>
      <c r="K1096" s="844"/>
    </row>
    <row r="1097" spans="4:11" x14ac:dyDescent="0.25">
      <c r="D1097" s="844"/>
      <c r="E1097" s="844"/>
      <c r="F1097" s="844"/>
      <c r="G1097" s="844"/>
      <c r="H1097" s="844"/>
      <c r="I1097" s="844"/>
      <c r="J1097" s="844"/>
      <c r="K1097" s="844"/>
    </row>
    <row r="1098" spans="4:11" x14ac:dyDescent="0.25">
      <c r="D1098" s="844"/>
      <c r="E1098" s="844"/>
      <c r="F1098" s="844"/>
      <c r="G1098" s="844"/>
      <c r="H1098" s="844"/>
      <c r="I1098" s="844"/>
      <c r="J1098" s="844"/>
      <c r="K1098" s="844"/>
    </row>
    <row r="1099" spans="4:11" x14ac:dyDescent="0.25">
      <c r="D1099" s="844"/>
      <c r="E1099" s="844"/>
      <c r="F1099" s="844"/>
      <c r="G1099" s="844"/>
      <c r="H1099" s="844"/>
      <c r="I1099" s="844"/>
      <c r="J1099" s="844"/>
      <c r="K1099" s="844"/>
    </row>
    <row r="1100" spans="4:11" x14ac:dyDescent="0.25">
      <c r="D1100" s="844"/>
      <c r="E1100" s="844"/>
      <c r="F1100" s="844"/>
      <c r="G1100" s="844"/>
      <c r="H1100" s="844"/>
      <c r="I1100" s="844"/>
      <c r="J1100" s="844"/>
      <c r="K1100" s="844"/>
    </row>
    <row r="1101" spans="4:11" x14ac:dyDescent="0.25">
      <c r="D1101" s="844"/>
      <c r="E1101" s="844"/>
      <c r="F1101" s="844"/>
      <c r="G1101" s="844"/>
      <c r="H1101" s="844"/>
      <c r="I1101" s="844"/>
      <c r="J1101" s="844"/>
      <c r="K1101" s="844"/>
    </row>
    <row r="1102" spans="4:11" x14ac:dyDescent="0.25">
      <c r="D1102" s="844"/>
      <c r="E1102" s="844"/>
      <c r="F1102" s="844"/>
      <c r="G1102" s="844"/>
      <c r="H1102" s="844"/>
      <c r="I1102" s="844"/>
      <c r="J1102" s="844"/>
      <c r="K1102" s="844"/>
    </row>
    <row r="1103" spans="4:11" x14ac:dyDescent="0.25">
      <c r="D1103" s="844"/>
      <c r="E1103" s="844"/>
      <c r="F1103" s="844"/>
      <c r="G1103" s="844"/>
      <c r="H1103" s="844"/>
      <c r="I1103" s="844"/>
      <c r="J1103" s="844"/>
      <c r="K1103" s="844"/>
    </row>
    <row r="1104" spans="4:11" x14ac:dyDescent="0.25">
      <c r="D1104" s="844"/>
      <c r="E1104" s="844"/>
      <c r="F1104" s="844"/>
      <c r="G1104" s="844"/>
      <c r="H1104" s="844"/>
      <c r="I1104" s="844"/>
      <c r="J1104" s="844"/>
      <c r="K1104" s="844"/>
    </row>
    <row r="1105" spans="4:11" x14ac:dyDescent="0.25">
      <c r="D1105" s="844"/>
      <c r="E1105" s="844"/>
      <c r="F1105" s="844"/>
      <c r="G1105" s="844"/>
      <c r="H1105" s="844"/>
      <c r="I1105" s="844"/>
      <c r="J1105" s="844"/>
      <c r="K1105" s="844"/>
    </row>
    <row r="1106" spans="4:11" x14ac:dyDescent="0.25">
      <c r="D1106" s="844"/>
      <c r="E1106" s="844"/>
      <c r="F1106" s="844"/>
      <c r="G1106" s="844"/>
      <c r="H1106" s="844"/>
      <c r="I1106" s="844"/>
      <c r="J1106" s="844"/>
      <c r="K1106" s="844"/>
    </row>
    <row r="1107" spans="4:11" x14ac:dyDescent="0.25">
      <c r="D1107" s="844"/>
      <c r="E1107" s="844"/>
      <c r="F1107" s="844"/>
      <c r="G1107" s="844"/>
      <c r="H1107" s="844"/>
      <c r="I1107" s="844"/>
      <c r="J1107" s="844"/>
      <c r="K1107" s="844"/>
    </row>
    <row r="1108" spans="4:11" x14ac:dyDescent="0.25">
      <c r="D1108" s="844"/>
      <c r="E1108" s="844"/>
      <c r="F1108" s="844"/>
      <c r="G1108" s="844"/>
      <c r="H1108" s="844"/>
      <c r="I1108" s="844"/>
      <c r="J1108" s="844"/>
      <c r="K1108" s="844"/>
    </row>
    <row r="1109" spans="4:11" x14ac:dyDescent="0.25">
      <c r="D1109" s="844"/>
      <c r="E1109" s="844"/>
      <c r="F1109" s="844"/>
      <c r="G1109" s="844"/>
      <c r="H1109" s="844"/>
      <c r="I1109" s="844"/>
      <c r="J1109" s="844"/>
      <c r="K1109" s="844"/>
    </row>
    <row r="1110" spans="4:11" x14ac:dyDescent="0.25">
      <c r="D1110" s="844"/>
      <c r="E1110" s="844"/>
      <c r="F1110" s="844"/>
      <c r="G1110" s="844"/>
      <c r="H1110" s="844"/>
      <c r="I1110" s="844"/>
      <c r="J1110" s="844"/>
      <c r="K1110" s="844"/>
    </row>
    <row r="1111" spans="4:11" x14ac:dyDescent="0.25">
      <c r="D1111" s="844"/>
      <c r="E1111" s="844"/>
      <c r="F1111" s="844"/>
      <c r="G1111" s="844"/>
      <c r="H1111" s="844"/>
      <c r="I1111" s="844"/>
      <c r="J1111" s="844"/>
      <c r="K1111" s="844"/>
    </row>
    <row r="1112" spans="4:11" x14ac:dyDescent="0.25">
      <c r="D1112" s="844"/>
      <c r="E1112" s="844"/>
      <c r="F1112" s="844"/>
      <c r="G1112" s="844"/>
      <c r="H1112" s="844"/>
      <c r="I1112" s="844"/>
      <c r="J1112" s="844"/>
      <c r="K1112" s="844"/>
    </row>
    <row r="1113" spans="4:11" x14ac:dyDescent="0.25">
      <c r="D1113" s="844"/>
      <c r="E1113" s="844"/>
      <c r="F1113" s="844"/>
      <c r="G1113" s="844"/>
      <c r="H1113" s="844"/>
      <c r="I1113" s="844"/>
      <c r="J1113" s="844"/>
      <c r="K1113" s="844"/>
    </row>
    <row r="1114" spans="4:11" x14ac:dyDescent="0.25">
      <c r="D1114" s="844"/>
      <c r="E1114" s="844"/>
      <c r="F1114" s="844"/>
      <c r="G1114" s="844"/>
      <c r="H1114" s="844"/>
      <c r="I1114" s="844"/>
      <c r="J1114" s="844"/>
      <c r="K1114" s="844"/>
    </row>
    <row r="1115" spans="4:11" x14ac:dyDescent="0.25">
      <c r="D1115" s="844"/>
      <c r="E1115" s="844"/>
      <c r="F1115" s="844"/>
      <c r="G1115" s="844"/>
      <c r="H1115" s="844"/>
      <c r="I1115" s="844"/>
      <c r="J1115" s="844"/>
      <c r="K1115" s="844"/>
    </row>
    <row r="1116" spans="4:11" x14ac:dyDescent="0.25">
      <c r="D1116" s="844"/>
      <c r="E1116" s="844"/>
      <c r="F1116" s="844"/>
      <c r="G1116" s="844"/>
      <c r="H1116" s="844"/>
      <c r="I1116" s="844"/>
      <c r="J1116" s="844"/>
      <c r="K1116" s="844"/>
    </row>
    <row r="1117" spans="4:11" x14ac:dyDescent="0.25">
      <c r="D1117" s="844"/>
      <c r="E1117" s="844"/>
      <c r="F1117" s="844"/>
      <c r="G1117" s="844"/>
      <c r="H1117" s="844"/>
      <c r="I1117" s="844"/>
      <c r="J1117" s="844"/>
      <c r="K1117" s="844"/>
    </row>
    <row r="1118" spans="4:11" x14ac:dyDescent="0.25">
      <c r="D1118" s="844"/>
      <c r="E1118" s="844"/>
      <c r="F1118" s="844"/>
      <c r="G1118" s="844"/>
      <c r="H1118" s="844"/>
      <c r="I1118" s="844"/>
      <c r="J1118" s="844"/>
      <c r="K1118" s="844"/>
    </row>
    <row r="1119" spans="4:11" x14ac:dyDescent="0.25">
      <c r="D1119" s="844"/>
      <c r="E1119" s="844"/>
      <c r="F1119" s="844"/>
      <c r="G1119" s="844"/>
      <c r="H1119" s="844"/>
      <c r="I1119" s="844"/>
      <c r="J1119" s="844"/>
      <c r="K1119" s="844"/>
    </row>
    <row r="1120" spans="4:11" x14ac:dyDescent="0.25">
      <c r="D1120" s="844"/>
      <c r="E1120" s="844"/>
      <c r="F1120" s="844"/>
      <c r="G1120" s="844"/>
      <c r="H1120" s="844"/>
      <c r="I1120" s="844"/>
      <c r="J1120" s="844"/>
      <c r="K1120" s="844"/>
    </row>
    <row r="1121" spans="4:11" x14ac:dyDescent="0.25">
      <c r="D1121" s="844"/>
      <c r="E1121" s="844"/>
      <c r="F1121" s="844"/>
      <c r="G1121" s="844"/>
      <c r="H1121" s="844"/>
      <c r="I1121" s="844"/>
      <c r="J1121" s="844"/>
      <c r="K1121" s="844"/>
    </row>
    <row r="1122" spans="4:11" x14ac:dyDescent="0.25">
      <c r="D1122" s="844"/>
      <c r="E1122" s="844"/>
      <c r="F1122" s="844"/>
      <c r="G1122" s="844"/>
      <c r="H1122" s="844"/>
      <c r="I1122" s="844"/>
      <c r="J1122" s="844"/>
      <c r="K1122" s="844"/>
    </row>
    <row r="1123" spans="4:11" x14ac:dyDescent="0.25">
      <c r="D1123" s="844"/>
      <c r="E1123" s="844"/>
      <c r="F1123" s="844"/>
      <c r="G1123" s="844"/>
      <c r="H1123" s="844"/>
      <c r="I1123" s="844"/>
      <c r="J1123" s="844"/>
      <c r="K1123" s="844"/>
    </row>
    <row r="1124" spans="4:11" x14ac:dyDescent="0.25">
      <c r="D1124" s="844"/>
      <c r="E1124" s="844"/>
      <c r="F1124" s="844"/>
      <c r="G1124" s="844"/>
      <c r="H1124" s="844"/>
      <c r="I1124" s="844"/>
      <c r="J1124" s="844"/>
      <c r="K1124" s="844"/>
    </row>
    <row r="1125" spans="4:11" x14ac:dyDescent="0.25">
      <c r="D1125" s="844"/>
      <c r="E1125" s="844"/>
      <c r="F1125" s="844"/>
      <c r="G1125" s="844"/>
      <c r="H1125" s="844"/>
      <c r="I1125" s="844"/>
      <c r="J1125" s="844"/>
      <c r="K1125" s="844"/>
    </row>
    <row r="1126" spans="4:11" x14ac:dyDescent="0.25">
      <c r="D1126" s="844"/>
      <c r="E1126" s="844"/>
      <c r="F1126" s="844"/>
      <c r="G1126" s="844"/>
      <c r="H1126" s="844"/>
      <c r="I1126" s="844"/>
      <c r="J1126" s="844"/>
      <c r="K1126" s="844"/>
    </row>
    <row r="1127" spans="4:11" x14ac:dyDescent="0.25">
      <c r="D1127" s="844"/>
      <c r="E1127" s="844"/>
      <c r="F1127" s="844"/>
      <c r="G1127" s="844"/>
      <c r="H1127" s="844"/>
      <c r="I1127" s="844"/>
      <c r="J1127" s="844"/>
      <c r="K1127" s="844"/>
    </row>
    <row r="1128" spans="4:11" x14ac:dyDescent="0.25">
      <c r="D1128" s="844"/>
      <c r="E1128" s="844"/>
      <c r="F1128" s="844"/>
      <c r="G1128" s="844"/>
      <c r="H1128" s="844"/>
      <c r="I1128" s="844"/>
      <c r="J1128" s="844"/>
      <c r="K1128" s="844"/>
    </row>
    <row r="1129" spans="4:11" x14ac:dyDescent="0.25">
      <c r="D1129" s="844"/>
      <c r="E1129" s="844"/>
      <c r="F1129" s="844"/>
      <c r="G1129" s="844"/>
      <c r="H1129" s="844"/>
      <c r="I1129" s="844"/>
      <c r="J1129" s="844"/>
      <c r="K1129" s="844"/>
    </row>
    <row r="1130" spans="4:11" x14ac:dyDescent="0.25">
      <c r="D1130" s="844"/>
      <c r="E1130" s="844"/>
      <c r="F1130" s="844"/>
      <c r="G1130" s="844"/>
      <c r="H1130" s="844"/>
      <c r="I1130" s="844"/>
      <c r="J1130" s="844"/>
      <c r="K1130" s="844"/>
    </row>
    <row r="1131" spans="4:11" x14ac:dyDescent="0.25">
      <c r="D1131" s="844"/>
      <c r="E1131" s="844"/>
      <c r="F1131" s="844"/>
      <c r="G1131" s="844"/>
      <c r="H1131" s="844"/>
      <c r="I1131" s="844"/>
      <c r="J1131" s="844"/>
      <c r="K1131" s="844"/>
    </row>
    <row r="1132" spans="4:11" x14ac:dyDescent="0.25">
      <c r="D1132" s="844"/>
      <c r="E1132" s="844"/>
      <c r="F1132" s="844"/>
      <c r="G1132" s="844"/>
      <c r="H1132" s="844"/>
      <c r="I1132" s="844"/>
      <c r="J1132" s="844"/>
      <c r="K1132" s="844"/>
    </row>
    <row r="1133" spans="4:11" x14ac:dyDescent="0.25">
      <c r="D1133" s="844"/>
      <c r="E1133" s="844"/>
      <c r="F1133" s="844"/>
      <c r="G1133" s="844"/>
      <c r="H1133" s="844"/>
      <c r="I1133" s="844"/>
      <c r="J1133" s="844"/>
      <c r="K1133" s="844"/>
    </row>
    <row r="1134" spans="4:11" x14ac:dyDescent="0.25">
      <c r="D1134" s="844"/>
      <c r="E1134" s="844"/>
      <c r="F1134" s="844"/>
      <c r="G1134" s="844"/>
      <c r="H1134" s="844"/>
      <c r="I1134" s="844"/>
      <c r="J1134" s="844"/>
      <c r="K1134" s="844"/>
    </row>
    <row r="1135" spans="4:11" x14ac:dyDescent="0.25">
      <c r="D1135" s="844"/>
      <c r="E1135" s="844"/>
      <c r="F1135" s="844"/>
      <c r="G1135" s="844"/>
      <c r="H1135" s="844"/>
      <c r="I1135" s="844"/>
      <c r="J1135" s="844"/>
      <c r="K1135" s="844"/>
    </row>
    <row r="1136" spans="4:11" x14ac:dyDescent="0.25">
      <c r="D1136" s="844"/>
      <c r="E1136" s="844"/>
      <c r="F1136" s="844"/>
      <c r="G1136" s="844"/>
      <c r="H1136" s="844"/>
      <c r="I1136" s="844"/>
      <c r="J1136" s="844"/>
      <c r="K1136" s="844"/>
    </row>
    <row r="1137" spans="4:11" x14ac:dyDescent="0.25">
      <c r="D1137" s="844"/>
      <c r="E1137" s="844"/>
      <c r="F1137" s="844"/>
      <c r="G1137" s="844"/>
      <c r="H1137" s="844"/>
      <c r="I1137" s="844"/>
      <c r="J1137" s="844"/>
      <c r="K1137" s="844"/>
    </row>
    <row r="1138" spans="4:11" x14ac:dyDescent="0.25">
      <c r="D1138" s="844"/>
      <c r="E1138" s="844"/>
      <c r="F1138" s="844"/>
      <c r="G1138" s="844"/>
      <c r="H1138" s="844"/>
      <c r="I1138" s="844"/>
      <c r="J1138" s="844"/>
      <c r="K1138" s="844"/>
    </row>
    <row r="1139" spans="4:11" x14ac:dyDescent="0.25">
      <c r="D1139" s="844"/>
      <c r="E1139" s="844"/>
      <c r="F1139" s="844"/>
      <c r="G1139" s="844"/>
      <c r="H1139" s="844"/>
      <c r="I1139" s="844"/>
      <c r="J1139" s="844"/>
      <c r="K1139" s="844"/>
    </row>
    <row r="1140" spans="4:11" x14ac:dyDescent="0.25">
      <c r="D1140" s="844"/>
      <c r="E1140" s="844"/>
      <c r="F1140" s="844"/>
      <c r="G1140" s="844"/>
      <c r="H1140" s="844"/>
      <c r="I1140" s="844"/>
      <c r="J1140" s="844"/>
      <c r="K1140" s="844"/>
    </row>
    <row r="1141" spans="4:11" x14ac:dyDescent="0.25">
      <c r="D1141" s="844"/>
      <c r="E1141" s="844"/>
      <c r="F1141" s="844"/>
      <c r="G1141" s="844"/>
      <c r="H1141" s="844"/>
      <c r="I1141" s="844"/>
      <c r="J1141" s="844"/>
      <c r="K1141" s="844"/>
    </row>
    <row r="1142" spans="4:11" x14ac:dyDescent="0.25">
      <c r="D1142" s="844"/>
      <c r="E1142" s="844"/>
      <c r="F1142" s="844"/>
      <c r="G1142" s="844"/>
      <c r="H1142" s="844"/>
      <c r="I1142" s="844"/>
      <c r="J1142" s="844"/>
      <c r="K1142" s="844"/>
    </row>
    <row r="1143" spans="4:11" x14ac:dyDescent="0.25">
      <c r="D1143" s="844"/>
      <c r="E1143" s="844"/>
      <c r="F1143" s="844"/>
      <c r="G1143" s="844"/>
      <c r="H1143" s="844"/>
      <c r="I1143" s="844"/>
      <c r="J1143" s="844"/>
      <c r="K1143" s="844"/>
    </row>
    <row r="1144" spans="4:11" x14ac:dyDescent="0.25">
      <c r="D1144" s="844"/>
      <c r="E1144" s="844"/>
      <c r="F1144" s="844"/>
      <c r="G1144" s="844"/>
      <c r="H1144" s="844"/>
      <c r="I1144" s="844"/>
      <c r="J1144" s="844"/>
      <c r="K1144" s="844"/>
    </row>
    <row r="1145" spans="4:11" x14ac:dyDescent="0.25">
      <c r="D1145" s="844"/>
      <c r="E1145" s="844"/>
      <c r="F1145" s="844"/>
      <c r="G1145" s="844"/>
      <c r="H1145" s="844"/>
      <c r="I1145" s="844"/>
      <c r="J1145" s="844"/>
      <c r="K1145" s="844"/>
    </row>
    <row r="1146" spans="4:11" x14ac:dyDescent="0.25">
      <c r="D1146" s="844"/>
      <c r="E1146" s="844"/>
      <c r="F1146" s="844"/>
      <c r="G1146" s="844"/>
      <c r="H1146" s="844"/>
      <c r="I1146" s="844"/>
      <c r="J1146" s="844"/>
      <c r="K1146" s="844"/>
    </row>
    <row r="1147" spans="4:11" x14ac:dyDescent="0.25">
      <c r="D1147" s="844"/>
      <c r="E1147" s="844"/>
      <c r="F1147" s="844"/>
      <c r="G1147" s="844"/>
      <c r="H1147" s="844"/>
      <c r="I1147" s="844"/>
      <c r="J1147" s="844"/>
      <c r="K1147" s="844"/>
    </row>
    <row r="1148" spans="4:11" x14ac:dyDescent="0.25">
      <c r="D1148" s="844"/>
      <c r="E1148" s="844"/>
      <c r="F1148" s="844"/>
      <c r="G1148" s="844"/>
      <c r="H1148" s="844"/>
      <c r="I1148" s="844"/>
      <c r="J1148" s="844"/>
      <c r="K1148" s="844"/>
    </row>
    <row r="1149" spans="4:11" x14ac:dyDescent="0.25">
      <c r="D1149" s="844"/>
      <c r="E1149" s="844"/>
      <c r="F1149" s="844"/>
      <c r="G1149" s="844"/>
      <c r="H1149" s="844"/>
      <c r="I1149" s="844"/>
      <c r="J1149" s="844"/>
      <c r="K1149" s="844"/>
    </row>
    <row r="1150" spans="4:11" x14ac:dyDescent="0.25">
      <c r="D1150" s="844"/>
      <c r="E1150" s="844"/>
      <c r="F1150" s="844"/>
      <c r="G1150" s="844"/>
      <c r="H1150" s="844"/>
      <c r="I1150" s="844"/>
      <c r="J1150" s="844"/>
      <c r="K1150" s="844"/>
    </row>
    <row r="1151" spans="4:11" x14ac:dyDescent="0.25">
      <c r="D1151" s="844"/>
      <c r="E1151" s="844"/>
      <c r="F1151" s="844"/>
      <c r="G1151" s="844"/>
      <c r="H1151" s="844"/>
      <c r="I1151" s="844"/>
      <c r="J1151" s="844"/>
      <c r="K1151" s="844"/>
    </row>
    <row r="1152" spans="4:11" x14ac:dyDescent="0.25">
      <c r="D1152" s="844"/>
      <c r="E1152" s="844"/>
      <c r="F1152" s="844"/>
      <c r="G1152" s="844"/>
      <c r="H1152" s="844"/>
      <c r="I1152" s="844"/>
      <c r="J1152" s="844"/>
      <c r="K1152" s="844"/>
    </row>
    <row r="1153" spans="4:11" x14ac:dyDescent="0.25">
      <c r="D1153" s="844"/>
      <c r="E1153" s="844"/>
      <c r="F1153" s="844"/>
      <c r="G1153" s="844"/>
      <c r="H1153" s="844"/>
      <c r="I1153" s="844"/>
      <c r="J1153" s="844"/>
      <c r="K1153" s="844"/>
    </row>
    <row r="1154" spans="4:11" x14ac:dyDescent="0.25">
      <c r="D1154" s="844"/>
      <c r="E1154" s="844"/>
      <c r="F1154" s="844"/>
      <c r="G1154" s="844"/>
      <c r="H1154" s="844"/>
      <c r="I1154" s="844"/>
      <c r="J1154" s="844"/>
      <c r="K1154" s="844"/>
    </row>
    <row r="1155" spans="4:11" x14ac:dyDescent="0.25">
      <c r="D1155" s="844"/>
      <c r="E1155" s="844"/>
      <c r="F1155" s="844"/>
      <c r="G1155" s="844"/>
      <c r="H1155" s="844"/>
      <c r="I1155" s="844"/>
      <c r="J1155" s="844"/>
      <c r="K1155" s="844"/>
    </row>
    <row r="1156" spans="4:11" x14ac:dyDescent="0.25">
      <c r="D1156" s="844"/>
      <c r="E1156" s="844"/>
      <c r="F1156" s="844"/>
      <c r="G1156" s="844"/>
      <c r="H1156" s="844"/>
      <c r="I1156" s="844"/>
      <c r="J1156" s="844"/>
      <c r="K1156" s="844"/>
    </row>
    <row r="1157" spans="4:11" x14ac:dyDescent="0.25">
      <c r="D1157" s="844"/>
      <c r="E1157" s="844"/>
      <c r="F1157" s="844"/>
      <c r="G1157" s="844"/>
      <c r="H1157" s="844"/>
      <c r="I1157" s="844"/>
      <c r="J1157" s="844"/>
      <c r="K1157" s="844"/>
    </row>
    <row r="1158" spans="4:11" x14ac:dyDescent="0.25">
      <c r="D1158" s="844"/>
      <c r="E1158" s="844"/>
      <c r="F1158" s="844"/>
      <c r="G1158" s="844"/>
      <c r="H1158" s="844"/>
      <c r="I1158" s="844"/>
      <c r="J1158" s="844"/>
      <c r="K1158" s="844"/>
    </row>
    <row r="1159" spans="4:11" x14ac:dyDescent="0.25">
      <c r="D1159" s="844"/>
      <c r="E1159" s="844"/>
      <c r="F1159" s="844"/>
      <c r="G1159" s="844"/>
      <c r="H1159" s="844"/>
      <c r="I1159" s="844"/>
      <c r="J1159" s="844"/>
      <c r="K1159" s="844"/>
    </row>
    <row r="1160" spans="4:11" x14ac:dyDescent="0.25">
      <c r="D1160" s="844"/>
      <c r="E1160" s="844"/>
      <c r="F1160" s="844"/>
      <c r="G1160" s="844"/>
      <c r="H1160" s="844"/>
      <c r="I1160" s="844"/>
      <c r="J1160" s="844"/>
      <c r="K1160" s="844"/>
    </row>
    <row r="1161" spans="4:11" x14ac:dyDescent="0.25">
      <c r="D1161" s="844"/>
      <c r="E1161" s="844"/>
      <c r="F1161" s="844"/>
      <c r="G1161" s="844"/>
      <c r="H1161" s="844"/>
      <c r="I1161" s="844"/>
      <c r="J1161" s="844"/>
      <c r="K1161" s="844"/>
    </row>
    <row r="1162" spans="4:11" x14ac:dyDescent="0.25">
      <c r="D1162" s="844"/>
      <c r="E1162" s="844"/>
      <c r="F1162" s="844"/>
      <c r="G1162" s="844"/>
      <c r="H1162" s="844"/>
      <c r="I1162" s="844"/>
      <c r="J1162" s="844"/>
      <c r="K1162" s="844"/>
    </row>
    <row r="1163" spans="4:11" x14ac:dyDescent="0.25">
      <c r="D1163" s="844"/>
      <c r="E1163" s="844"/>
      <c r="F1163" s="844"/>
      <c r="G1163" s="844"/>
      <c r="H1163" s="844"/>
      <c r="I1163" s="844"/>
      <c r="J1163" s="844"/>
      <c r="K1163" s="844"/>
    </row>
    <row r="1164" spans="4:11" x14ac:dyDescent="0.25">
      <c r="D1164" s="844"/>
      <c r="E1164" s="844"/>
      <c r="F1164" s="844"/>
      <c r="G1164" s="844"/>
      <c r="H1164" s="844"/>
      <c r="I1164" s="844"/>
      <c r="J1164" s="844"/>
      <c r="K1164" s="844"/>
    </row>
    <row r="1165" spans="4:11" x14ac:dyDescent="0.25">
      <c r="D1165" s="844"/>
      <c r="E1165" s="844"/>
      <c r="F1165" s="844"/>
      <c r="G1165" s="844"/>
      <c r="H1165" s="844"/>
      <c r="I1165" s="844"/>
      <c r="J1165" s="844"/>
      <c r="K1165" s="844"/>
    </row>
    <row r="1166" spans="4:11" x14ac:dyDescent="0.25">
      <c r="D1166" s="844"/>
      <c r="E1166" s="844"/>
      <c r="F1166" s="844"/>
      <c r="G1166" s="844"/>
      <c r="H1166" s="844"/>
      <c r="I1166" s="844"/>
      <c r="J1166" s="844"/>
      <c r="K1166" s="844"/>
    </row>
    <row r="1167" spans="4:11" x14ac:dyDescent="0.25">
      <c r="D1167" s="844"/>
      <c r="E1167" s="844"/>
      <c r="F1167" s="844"/>
      <c r="G1167" s="844"/>
      <c r="H1167" s="844"/>
      <c r="I1167" s="844"/>
      <c r="J1167" s="844"/>
      <c r="K1167" s="844"/>
    </row>
    <row r="1168" spans="4:11" x14ac:dyDescent="0.25">
      <c r="D1168" s="844"/>
      <c r="E1168" s="844"/>
      <c r="F1168" s="844"/>
      <c r="G1168" s="844"/>
      <c r="H1168" s="844"/>
      <c r="I1168" s="844"/>
      <c r="J1168" s="844"/>
      <c r="K1168" s="844"/>
    </row>
    <row r="1169" spans="4:11" x14ac:dyDescent="0.25">
      <c r="D1169" s="844"/>
      <c r="E1169" s="844"/>
      <c r="F1169" s="844"/>
      <c r="G1169" s="844"/>
      <c r="H1169" s="844"/>
      <c r="I1169" s="844"/>
      <c r="J1169" s="844"/>
      <c r="K1169" s="844"/>
    </row>
    <row r="1170" spans="4:11" x14ac:dyDescent="0.25">
      <c r="D1170" s="844"/>
      <c r="E1170" s="844"/>
      <c r="F1170" s="844"/>
      <c r="G1170" s="844"/>
      <c r="H1170" s="844"/>
      <c r="I1170" s="844"/>
      <c r="J1170" s="844"/>
      <c r="K1170" s="844"/>
    </row>
    <row r="1171" spans="4:11" x14ac:dyDescent="0.25">
      <c r="D1171" s="844"/>
      <c r="E1171" s="844"/>
      <c r="F1171" s="844"/>
      <c r="G1171" s="844"/>
      <c r="H1171" s="844"/>
      <c r="I1171" s="844"/>
      <c r="J1171" s="844"/>
      <c r="K1171" s="844"/>
    </row>
    <row r="1172" spans="4:11" x14ac:dyDescent="0.25">
      <c r="D1172" s="844"/>
      <c r="E1172" s="844"/>
      <c r="F1172" s="844"/>
      <c r="G1172" s="844"/>
      <c r="H1172" s="844"/>
      <c r="I1172" s="844"/>
      <c r="J1172" s="844"/>
      <c r="K1172" s="844"/>
    </row>
    <row r="1173" spans="4:11" x14ac:dyDescent="0.25">
      <c r="D1173" s="844"/>
      <c r="E1173" s="844"/>
      <c r="F1173" s="844"/>
      <c r="G1173" s="844"/>
      <c r="H1173" s="844"/>
      <c r="I1173" s="844"/>
      <c r="J1173" s="844"/>
      <c r="K1173" s="844"/>
    </row>
    <row r="1174" spans="4:11" x14ac:dyDescent="0.25">
      <c r="D1174" s="844"/>
      <c r="E1174" s="844"/>
      <c r="F1174" s="844"/>
      <c r="G1174" s="844"/>
      <c r="H1174" s="844"/>
      <c r="I1174" s="844"/>
      <c r="J1174" s="844"/>
      <c r="K1174" s="844"/>
    </row>
    <row r="1175" spans="4:11" x14ac:dyDescent="0.25">
      <c r="D1175" s="844"/>
      <c r="E1175" s="844"/>
      <c r="F1175" s="844"/>
      <c r="G1175" s="844"/>
      <c r="H1175" s="844"/>
      <c r="I1175" s="844"/>
      <c r="J1175" s="844"/>
      <c r="K1175" s="844"/>
    </row>
    <row r="1176" spans="4:11" x14ac:dyDescent="0.25">
      <c r="D1176" s="844"/>
      <c r="E1176" s="844"/>
      <c r="F1176" s="844"/>
      <c r="G1176" s="844"/>
      <c r="H1176" s="844"/>
      <c r="I1176" s="844"/>
      <c r="J1176" s="844"/>
      <c r="K1176" s="844"/>
    </row>
    <row r="1177" spans="4:11" x14ac:dyDescent="0.25">
      <c r="D1177" s="844"/>
      <c r="E1177" s="844"/>
      <c r="F1177" s="844"/>
      <c r="G1177" s="844"/>
      <c r="H1177" s="844"/>
      <c r="I1177" s="844"/>
      <c r="J1177" s="844"/>
      <c r="K1177" s="844"/>
    </row>
    <row r="1178" spans="4:11" x14ac:dyDescent="0.25">
      <c r="D1178" s="844"/>
      <c r="E1178" s="844"/>
      <c r="F1178" s="844"/>
      <c r="G1178" s="844"/>
      <c r="H1178" s="844"/>
      <c r="I1178" s="844"/>
      <c r="J1178" s="844"/>
      <c r="K1178" s="844"/>
    </row>
    <row r="1179" spans="4:11" x14ac:dyDescent="0.25">
      <c r="D1179" s="844"/>
      <c r="E1179" s="844"/>
      <c r="F1179" s="844"/>
      <c r="G1179" s="844"/>
      <c r="H1179" s="844"/>
      <c r="I1179" s="844"/>
      <c r="J1179" s="844"/>
      <c r="K1179" s="844"/>
    </row>
    <row r="1180" spans="4:11" x14ac:dyDescent="0.25">
      <c r="D1180" s="844"/>
      <c r="E1180" s="844"/>
      <c r="F1180" s="844"/>
      <c r="G1180" s="844"/>
      <c r="H1180" s="844"/>
      <c r="I1180" s="844"/>
      <c r="J1180" s="844"/>
      <c r="K1180" s="844"/>
    </row>
    <row r="1181" spans="4:11" x14ac:dyDescent="0.25">
      <c r="D1181" s="844"/>
      <c r="E1181" s="844"/>
      <c r="F1181" s="844"/>
      <c r="G1181" s="844"/>
      <c r="H1181" s="844"/>
      <c r="I1181" s="844"/>
      <c r="J1181" s="844"/>
      <c r="K1181" s="844"/>
    </row>
    <row r="1182" spans="4:11" x14ac:dyDescent="0.25">
      <c r="D1182" s="844"/>
      <c r="E1182" s="844"/>
      <c r="F1182" s="844"/>
      <c r="G1182" s="844"/>
      <c r="H1182" s="844"/>
      <c r="I1182" s="844"/>
      <c r="J1182" s="844"/>
      <c r="K1182" s="844"/>
    </row>
    <row r="1183" spans="4:11" x14ac:dyDescent="0.25">
      <c r="D1183" s="844"/>
      <c r="E1183" s="844"/>
      <c r="F1183" s="844"/>
      <c r="G1183" s="844"/>
      <c r="H1183" s="844"/>
      <c r="I1183" s="844"/>
      <c r="J1183" s="844"/>
      <c r="K1183" s="844"/>
    </row>
    <row r="1184" spans="4:11" x14ac:dyDescent="0.25">
      <c r="D1184" s="844"/>
      <c r="E1184" s="844"/>
      <c r="F1184" s="844"/>
      <c r="G1184" s="844"/>
      <c r="H1184" s="844"/>
      <c r="I1184" s="844"/>
      <c r="J1184" s="844"/>
      <c r="K1184" s="844"/>
    </row>
    <row r="1185" spans="4:11" x14ac:dyDescent="0.25">
      <c r="D1185" s="844"/>
      <c r="E1185" s="844"/>
      <c r="F1185" s="844"/>
      <c r="G1185" s="844"/>
      <c r="H1185" s="844"/>
      <c r="I1185" s="844"/>
      <c r="J1185" s="844"/>
      <c r="K1185" s="844"/>
    </row>
    <row r="1186" spans="4:11" x14ac:dyDescent="0.25">
      <c r="D1186" s="844"/>
      <c r="E1186" s="844"/>
      <c r="F1186" s="844"/>
      <c r="G1186" s="844"/>
      <c r="H1186" s="844"/>
      <c r="I1186" s="844"/>
      <c r="J1186" s="844"/>
      <c r="K1186" s="844"/>
    </row>
    <row r="1187" spans="4:11" x14ac:dyDescent="0.25">
      <c r="D1187" s="844"/>
      <c r="E1187" s="844"/>
      <c r="F1187" s="844"/>
      <c r="G1187" s="844"/>
      <c r="H1187" s="844"/>
      <c r="I1187" s="844"/>
      <c r="J1187" s="844"/>
      <c r="K1187" s="844"/>
    </row>
    <row r="1188" spans="4:11" x14ac:dyDescent="0.25">
      <c r="D1188" s="844"/>
      <c r="E1188" s="844"/>
      <c r="F1188" s="844"/>
      <c r="G1188" s="844"/>
      <c r="H1188" s="844"/>
      <c r="I1188" s="844"/>
      <c r="J1188" s="844"/>
      <c r="K1188" s="844"/>
    </row>
    <row r="1189" spans="4:11" x14ac:dyDescent="0.25">
      <c r="D1189" s="844"/>
      <c r="E1189" s="844"/>
      <c r="F1189" s="844"/>
      <c r="G1189" s="844"/>
      <c r="H1189" s="844"/>
      <c r="I1189" s="844"/>
      <c r="J1189" s="844"/>
      <c r="K1189" s="844"/>
    </row>
    <row r="1190" spans="4:11" x14ac:dyDescent="0.25">
      <c r="D1190" s="844"/>
      <c r="E1190" s="844"/>
      <c r="F1190" s="844"/>
      <c r="G1190" s="844"/>
      <c r="H1190" s="844"/>
      <c r="I1190" s="844"/>
      <c r="J1190" s="844"/>
      <c r="K1190" s="844"/>
    </row>
    <row r="1191" spans="4:11" x14ac:dyDescent="0.25">
      <c r="D1191" s="844"/>
      <c r="E1191" s="844"/>
      <c r="F1191" s="844"/>
      <c r="G1191" s="844"/>
      <c r="H1191" s="844"/>
      <c r="I1191" s="844"/>
      <c r="J1191" s="844"/>
      <c r="K1191" s="844"/>
    </row>
    <row r="1192" spans="4:11" x14ac:dyDescent="0.25">
      <c r="D1192" s="844"/>
      <c r="E1192" s="844"/>
      <c r="F1192" s="844"/>
      <c r="G1192" s="844"/>
      <c r="H1192" s="844"/>
      <c r="I1192" s="844"/>
      <c r="J1192" s="844"/>
      <c r="K1192" s="844"/>
    </row>
    <row r="1193" spans="4:11" x14ac:dyDescent="0.25">
      <c r="D1193" s="844"/>
      <c r="E1193" s="844"/>
      <c r="F1193" s="844"/>
      <c r="G1193" s="844"/>
      <c r="H1193" s="844"/>
      <c r="I1193" s="844"/>
      <c r="J1193" s="844"/>
      <c r="K1193" s="844"/>
    </row>
    <row r="1194" spans="4:11" x14ac:dyDescent="0.25">
      <c r="D1194" s="844"/>
      <c r="E1194" s="844"/>
      <c r="F1194" s="844"/>
      <c r="G1194" s="844"/>
      <c r="H1194" s="844"/>
      <c r="I1194" s="844"/>
      <c r="J1194" s="844"/>
      <c r="K1194" s="844"/>
    </row>
    <row r="1195" spans="4:11" x14ac:dyDescent="0.25">
      <c r="D1195" s="844"/>
      <c r="E1195" s="844"/>
      <c r="F1195" s="844"/>
      <c r="G1195" s="844"/>
      <c r="H1195" s="844"/>
      <c r="I1195" s="844"/>
      <c r="J1195" s="844"/>
      <c r="K1195" s="844"/>
    </row>
    <row r="1196" spans="4:11" x14ac:dyDescent="0.25">
      <c r="D1196" s="844"/>
      <c r="E1196" s="844"/>
      <c r="F1196" s="844"/>
      <c r="G1196" s="844"/>
      <c r="H1196" s="844"/>
      <c r="I1196" s="844"/>
      <c r="J1196" s="844"/>
      <c r="K1196" s="844"/>
    </row>
    <row r="1197" spans="4:11" x14ac:dyDescent="0.25">
      <c r="D1197" s="844"/>
      <c r="E1197" s="844"/>
      <c r="F1197" s="844"/>
      <c r="G1197" s="844"/>
      <c r="H1197" s="844"/>
      <c r="I1197" s="844"/>
      <c r="J1197" s="844"/>
      <c r="K1197" s="844"/>
    </row>
    <row r="1198" spans="4:11" x14ac:dyDescent="0.25">
      <c r="D1198" s="844"/>
      <c r="E1198" s="844"/>
      <c r="F1198" s="844"/>
      <c r="G1198" s="844"/>
      <c r="H1198" s="844"/>
      <c r="I1198" s="844"/>
      <c r="J1198" s="844"/>
      <c r="K1198" s="844"/>
    </row>
    <row r="1199" spans="4:11" x14ac:dyDescent="0.25">
      <c r="D1199" s="844"/>
      <c r="E1199" s="844"/>
      <c r="F1199" s="844"/>
      <c r="G1199" s="844"/>
      <c r="H1199" s="844"/>
      <c r="I1199" s="844"/>
      <c r="J1199" s="844"/>
      <c r="K1199" s="844"/>
    </row>
    <row r="1200" spans="4:11" x14ac:dyDescent="0.25">
      <c r="D1200" s="844"/>
      <c r="E1200" s="844"/>
      <c r="F1200" s="844"/>
      <c r="G1200" s="844"/>
      <c r="H1200" s="844"/>
      <c r="I1200" s="844"/>
      <c r="J1200" s="844"/>
      <c r="K1200" s="844"/>
    </row>
    <row r="1201" spans="4:11" x14ac:dyDescent="0.25">
      <c r="D1201" s="844"/>
      <c r="E1201" s="844"/>
      <c r="F1201" s="844"/>
      <c r="G1201" s="844"/>
      <c r="H1201" s="844"/>
      <c r="I1201" s="844"/>
      <c r="J1201" s="844"/>
      <c r="K1201" s="844"/>
    </row>
    <row r="1202" spans="4:11" x14ac:dyDescent="0.25">
      <c r="D1202" s="844"/>
      <c r="E1202" s="844"/>
      <c r="F1202" s="844"/>
      <c r="G1202" s="844"/>
      <c r="H1202" s="844"/>
      <c r="I1202" s="844"/>
      <c r="J1202" s="844"/>
      <c r="K1202" s="844"/>
    </row>
    <row r="1203" spans="4:11" x14ac:dyDescent="0.25">
      <c r="D1203" s="844"/>
      <c r="E1203" s="844"/>
      <c r="F1203" s="844"/>
      <c r="G1203" s="844"/>
      <c r="H1203" s="844"/>
      <c r="I1203" s="844"/>
      <c r="J1203" s="844"/>
      <c r="K1203" s="844"/>
    </row>
    <row r="1204" spans="4:11" x14ac:dyDescent="0.25">
      <c r="D1204" s="844"/>
      <c r="E1204" s="844"/>
      <c r="F1204" s="844"/>
      <c r="G1204" s="844"/>
      <c r="H1204" s="844"/>
      <c r="I1204" s="844"/>
      <c r="J1204" s="844"/>
      <c r="K1204" s="844"/>
    </row>
    <row r="1205" spans="4:11" x14ac:dyDescent="0.25">
      <c r="D1205" s="844"/>
      <c r="E1205" s="844"/>
      <c r="F1205" s="844"/>
      <c r="G1205" s="844"/>
      <c r="H1205" s="844"/>
      <c r="I1205" s="844"/>
      <c r="J1205" s="844"/>
      <c r="K1205" s="844"/>
    </row>
    <row r="1206" spans="4:11" x14ac:dyDescent="0.25">
      <c r="D1206" s="844"/>
      <c r="E1206" s="844"/>
      <c r="F1206" s="844"/>
      <c r="G1206" s="844"/>
      <c r="H1206" s="844"/>
      <c r="I1206" s="844"/>
      <c r="J1206" s="844"/>
      <c r="K1206" s="844"/>
    </row>
    <row r="1207" spans="4:11" x14ac:dyDescent="0.25">
      <c r="D1207" s="844"/>
      <c r="E1207" s="844"/>
      <c r="F1207" s="844"/>
      <c r="G1207" s="844"/>
      <c r="H1207" s="844"/>
      <c r="I1207" s="844"/>
      <c r="J1207" s="844"/>
      <c r="K1207" s="844"/>
    </row>
    <row r="1208" spans="4:11" x14ac:dyDescent="0.25">
      <c r="D1208" s="844"/>
      <c r="E1208" s="844"/>
      <c r="F1208" s="844"/>
      <c r="G1208" s="844"/>
      <c r="H1208" s="844"/>
      <c r="I1208" s="844"/>
      <c r="J1208" s="844"/>
      <c r="K1208" s="844"/>
    </row>
    <row r="1209" spans="4:11" x14ac:dyDescent="0.25">
      <c r="D1209" s="844"/>
      <c r="E1209" s="844"/>
      <c r="F1209" s="844"/>
      <c r="G1209" s="844"/>
      <c r="H1209" s="844"/>
      <c r="I1209" s="844"/>
      <c r="J1209" s="844"/>
      <c r="K1209" s="844"/>
    </row>
    <row r="1210" spans="4:11" x14ac:dyDescent="0.25">
      <c r="D1210" s="844"/>
      <c r="E1210" s="844"/>
      <c r="F1210" s="844"/>
      <c r="G1210" s="844"/>
      <c r="H1210" s="844"/>
      <c r="I1210" s="844"/>
      <c r="J1210" s="844"/>
      <c r="K1210" s="844"/>
    </row>
    <row r="1211" spans="4:11" x14ac:dyDescent="0.25">
      <c r="D1211" s="844"/>
      <c r="E1211" s="844"/>
      <c r="F1211" s="844"/>
      <c r="G1211" s="844"/>
      <c r="H1211" s="844"/>
      <c r="I1211" s="844"/>
      <c r="J1211" s="844"/>
      <c r="K1211" s="844"/>
    </row>
    <row r="1212" spans="4:11" x14ac:dyDescent="0.25">
      <c r="D1212" s="844"/>
      <c r="E1212" s="844"/>
      <c r="F1212" s="844"/>
      <c r="G1212" s="844"/>
      <c r="H1212" s="844"/>
      <c r="I1212" s="844"/>
      <c r="J1212" s="844"/>
      <c r="K1212" s="844"/>
    </row>
    <row r="1213" spans="4:11" x14ac:dyDescent="0.25">
      <c r="D1213" s="844"/>
      <c r="E1213" s="844"/>
      <c r="F1213" s="844"/>
      <c r="G1213" s="844"/>
      <c r="H1213" s="844"/>
      <c r="I1213" s="844"/>
      <c r="J1213" s="844"/>
      <c r="K1213" s="844"/>
    </row>
    <row r="1214" spans="4:11" x14ac:dyDescent="0.25">
      <c r="D1214" s="844"/>
      <c r="E1214" s="844"/>
      <c r="F1214" s="844"/>
      <c r="G1214" s="844"/>
      <c r="H1214" s="844"/>
      <c r="I1214" s="844"/>
      <c r="J1214" s="844"/>
      <c r="K1214" s="844"/>
    </row>
    <row r="1215" spans="4:11" x14ac:dyDescent="0.25">
      <c r="D1215" s="844"/>
      <c r="E1215" s="844"/>
      <c r="F1215" s="844"/>
      <c r="G1215" s="844"/>
      <c r="H1215" s="844"/>
      <c r="I1215" s="844"/>
      <c r="J1215" s="844"/>
      <c r="K1215" s="844"/>
    </row>
    <row r="1216" spans="4:11" x14ac:dyDescent="0.25">
      <c r="D1216" s="844"/>
      <c r="E1216" s="844"/>
      <c r="F1216" s="844"/>
      <c r="G1216" s="844"/>
      <c r="H1216" s="844"/>
      <c r="I1216" s="844"/>
      <c r="J1216" s="844"/>
      <c r="K1216" s="844"/>
    </row>
    <row r="1217" spans="4:11" x14ac:dyDescent="0.25">
      <c r="D1217" s="844"/>
      <c r="E1217" s="844"/>
      <c r="F1217" s="844"/>
      <c r="G1217" s="844"/>
      <c r="H1217" s="844"/>
      <c r="I1217" s="844"/>
      <c r="J1217" s="844"/>
      <c r="K1217" s="844"/>
    </row>
    <row r="1218" spans="4:11" x14ac:dyDescent="0.25">
      <c r="D1218" s="844"/>
      <c r="E1218" s="844"/>
      <c r="F1218" s="844"/>
      <c r="G1218" s="844"/>
      <c r="H1218" s="844"/>
      <c r="I1218" s="844"/>
      <c r="J1218" s="844"/>
      <c r="K1218" s="844"/>
    </row>
    <row r="1219" spans="4:11" x14ac:dyDescent="0.25">
      <c r="D1219" s="844"/>
      <c r="E1219" s="844"/>
      <c r="F1219" s="844"/>
      <c r="G1219" s="844"/>
      <c r="H1219" s="844"/>
      <c r="I1219" s="844"/>
      <c r="J1219" s="844"/>
      <c r="K1219" s="844"/>
    </row>
    <row r="1220" spans="4:11" x14ac:dyDescent="0.25">
      <c r="D1220" s="844"/>
      <c r="E1220" s="844"/>
      <c r="F1220" s="844"/>
      <c r="G1220" s="844"/>
      <c r="H1220" s="844"/>
      <c r="I1220" s="844"/>
      <c r="J1220" s="844"/>
      <c r="K1220" s="844"/>
    </row>
    <row r="1221" spans="4:11" x14ac:dyDescent="0.25">
      <c r="D1221" s="844"/>
      <c r="E1221" s="844"/>
      <c r="F1221" s="844"/>
      <c r="G1221" s="844"/>
      <c r="H1221" s="844"/>
      <c r="I1221" s="844"/>
      <c r="J1221" s="844"/>
      <c r="K1221" s="844"/>
    </row>
    <row r="1222" spans="4:11" x14ac:dyDescent="0.25">
      <c r="D1222" s="844"/>
      <c r="E1222" s="844"/>
      <c r="F1222" s="844"/>
      <c r="G1222" s="844"/>
      <c r="H1222" s="844"/>
      <c r="I1222" s="844"/>
      <c r="J1222" s="844"/>
      <c r="K1222" s="844"/>
    </row>
    <row r="1223" spans="4:11" x14ac:dyDescent="0.25">
      <c r="D1223" s="844"/>
      <c r="E1223" s="844"/>
      <c r="F1223" s="844"/>
      <c r="G1223" s="844"/>
      <c r="H1223" s="844"/>
      <c r="I1223" s="844"/>
      <c r="J1223" s="844"/>
      <c r="K1223" s="844"/>
    </row>
    <row r="1224" spans="4:11" x14ac:dyDescent="0.25">
      <c r="D1224" s="844"/>
      <c r="E1224" s="844"/>
      <c r="F1224" s="844"/>
      <c r="G1224" s="844"/>
      <c r="H1224" s="844"/>
      <c r="I1224" s="844"/>
      <c r="J1224" s="844"/>
      <c r="K1224" s="844"/>
    </row>
    <row r="1225" spans="4:11" x14ac:dyDescent="0.25">
      <c r="D1225" s="844"/>
      <c r="E1225" s="844"/>
      <c r="F1225" s="844"/>
      <c r="G1225" s="844"/>
      <c r="H1225" s="844"/>
      <c r="I1225" s="844"/>
      <c r="J1225" s="844"/>
      <c r="K1225" s="844"/>
    </row>
    <row r="1226" spans="4:11" x14ac:dyDescent="0.25">
      <c r="D1226" s="844"/>
      <c r="E1226" s="844"/>
      <c r="F1226" s="844"/>
      <c r="G1226" s="844"/>
      <c r="H1226" s="844"/>
      <c r="I1226" s="844"/>
      <c r="J1226" s="844"/>
      <c r="K1226" s="844"/>
    </row>
    <row r="1227" spans="4:11" x14ac:dyDescent="0.25">
      <c r="D1227" s="844"/>
      <c r="E1227" s="844"/>
      <c r="F1227" s="844"/>
      <c r="G1227" s="844"/>
      <c r="H1227" s="844"/>
      <c r="I1227" s="844"/>
      <c r="J1227" s="844"/>
      <c r="K1227" s="844"/>
    </row>
    <row r="1228" spans="4:11" x14ac:dyDescent="0.25">
      <c r="D1228" s="844"/>
      <c r="E1228" s="844"/>
      <c r="F1228" s="844"/>
      <c r="G1228" s="844"/>
      <c r="H1228" s="844"/>
      <c r="I1228" s="844"/>
      <c r="J1228" s="844"/>
      <c r="K1228" s="844"/>
    </row>
    <row r="1229" spans="4:11" x14ac:dyDescent="0.25">
      <c r="D1229" s="844"/>
      <c r="E1229" s="844"/>
      <c r="F1229" s="844"/>
      <c r="G1229" s="844"/>
      <c r="H1229" s="844"/>
      <c r="I1229" s="844"/>
      <c r="J1229" s="844"/>
      <c r="K1229" s="844"/>
    </row>
    <row r="1230" spans="4:11" x14ac:dyDescent="0.25">
      <c r="D1230" s="844"/>
      <c r="E1230" s="844"/>
      <c r="F1230" s="844"/>
      <c r="G1230" s="844"/>
      <c r="H1230" s="844"/>
      <c r="I1230" s="844"/>
      <c r="J1230" s="844"/>
      <c r="K1230" s="844"/>
    </row>
    <row r="1231" spans="4:11" x14ac:dyDescent="0.25">
      <c r="D1231" s="844"/>
      <c r="E1231" s="844"/>
      <c r="F1231" s="844"/>
      <c r="G1231" s="844"/>
      <c r="H1231" s="844"/>
      <c r="I1231" s="844"/>
      <c r="J1231" s="844"/>
      <c r="K1231" s="844"/>
    </row>
    <row r="1232" spans="4:11" x14ac:dyDescent="0.25">
      <c r="D1232" s="844"/>
      <c r="E1232" s="844"/>
      <c r="F1232" s="844"/>
      <c r="G1232" s="844"/>
      <c r="H1232" s="844"/>
      <c r="I1232" s="844"/>
      <c r="J1232" s="844"/>
      <c r="K1232" s="844"/>
    </row>
    <row r="1233" spans="4:11" x14ac:dyDescent="0.25">
      <c r="D1233" s="844"/>
      <c r="E1233" s="844"/>
      <c r="F1233" s="844"/>
      <c r="G1233" s="844"/>
      <c r="H1233" s="844"/>
      <c r="I1233" s="844"/>
      <c r="J1233" s="844"/>
      <c r="K1233" s="844"/>
    </row>
    <row r="1234" spans="4:11" x14ac:dyDescent="0.25">
      <c r="D1234" s="844"/>
      <c r="E1234" s="844"/>
      <c r="F1234" s="844"/>
      <c r="G1234" s="844"/>
      <c r="H1234" s="844"/>
      <c r="I1234" s="844"/>
      <c r="J1234" s="844"/>
      <c r="K1234" s="844"/>
    </row>
    <row r="1235" spans="4:11" x14ac:dyDescent="0.25">
      <c r="D1235" s="844"/>
      <c r="E1235" s="844"/>
      <c r="F1235" s="844"/>
      <c r="G1235" s="844"/>
      <c r="H1235" s="844"/>
      <c r="I1235" s="844"/>
      <c r="J1235" s="844"/>
      <c r="K1235" s="844"/>
    </row>
    <row r="1236" spans="4:11" x14ac:dyDescent="0.25">
      <c r="D1236" s="844"/>
      <c r="E1236" s="844"/>
      <c r="F1236" s="844"/>
      <c r="G1236" s="844"/>
      <c r="H1236" s="844"/>
      <c r="I1236" s="844"/>
      <c r="J1236" s="844"/>
      <c r="K1236" s="844"/>
    </row>
    <row r="1237" spans="4:11" x14ac:dyDescent="0.25">
      <c r="D1237" s="844"/>
      <c r="E1237" s="844"/>
      <c r="F1237" s="844"/>
      <c r="G1237" s="844"/>
      <c r="H1237" s="844"/>
      <c r="I1237" s="844"/>
      <c r="J1237" s="844"/>
      <c r="K1237" s="844"/>
    </row>
    <row r="1238" spans="4:11" x14ac:dyDescent="0.25">
      <c r="D1238" s="844"/>
      <c r="E1238" s="844"/>
      <c r="F1238" s="844"/>
      <c r="G1238" s="844"/>
      <c r="H1238" s="844"/>
      <c r="I1238" s="844"/>
      <c r="J1238" s="844"/>
      <c r="K1238" s="844"/>
    </row>
    <row r="1239" spans="4:11" x14ac:dyDescent="0.25">
      <c r="D1239" s="844"/>
      <c r="E1239" s="844"/>
      <c r="F1239" s="844"/>
      <c r="G1239" s="844"/>
      <c r="H1239" s="844"/>
      <c r="I1239" s="844"/>
      <c r="J1239" s="844"/>
      <c r="K1239" s="844"/>
    </row>
    <row r="1240" spans="4:11" x14ac:dyDescent="0.25">
      <c r="D1240" s="844"/>
      <c r="E1240" s="844"/>
      <c r="F1240" s="844"/>
      <c r="G1240" s="844"/>
      <c r="H1240" s="844"/>
      <c r="I1240" s="844"/>
      <c r="J1240" s="844"/>
      <c r="K1240" s="844"/>
    </row>
    <row r="1241" spans="4:11" x14ac:dyDescent="0.25">
      <c r="D1241" s="844"/>
      <c r="E1241" s="844"/>
      <c r="F1241" s="844"/>
      <c r="G1241" s="844"/>
      <c r="H1241" s="844"/>
      <c r="I1241" s="844"/>
      <c r="J1241" s="844"/>
      <c r="K1241" s="844"/>
    </row>
    <row r="1242" spans="4:11" x14ac:dyDescent="0.25">
      <c r="D1242" s="844"/>
      <c r="E1242" s="844"/>
      <c r="F1242" s="844"/>
      <c r="G1242" s="844"/>
      <c r="H1242" s="844"/>
      <c r="I1242" s="844"/>
      <c r="J1242" s="844"/>
      <c r="K1242" s="844"/>
    </row>
    <row r="1243" spans="4:11" x14ac:dyDescent="0.25">
      <c r="D1243" s="844"/>
      <c r="E1243" s="844"/>
      <c r="F1243" s="844"/>
      <c r="G1243" s="844"/>
      <c r="H1243" s="844"/>
      <c r="I1243" s="844"/>
      <c r="J1243" s="844"/>
      <c r="K1243" s="844"/>
    </row>
    <row r="1244" spans="4:11" x14ac:dyDescent="0.25">
      <c r="D1244" s="844"/>
      <c r="E1244" s="844"/>
      <c r="F1244" s="844"/>
      <c r="G1244" s="844"/>
      <c r="H1244" s="844"/>
      <c r="I1244" s="844"/>
      <c r="J1244" s="844"/>
      <c r="K1244" s="844"/>
    </row>
    <row r="1245" spans="4:11" x14ac:dyDescent="0.25">
      <c r="D1245" s="844"/>
      <c r="E1245" s="844"/>
      <c r="F1245" s="844"/>
      <c r="G1245" s="844"/>
      <c r="H1245" s="844"/>
      <c r="I1245" s="844"/>
      <c r="J1245" s="844"/>
      <c r="K1245" s="844"/>
    </row>
    <row r="1246" spans="4:11" x14ac:dyDescent="0.25">
      <c r="D1246" s="844"/>
      <c r="E1246" s="844"/>
      <c r="F1246" s="844"/>
      <c r="G1246" s="844"/>
      <c r="H1246" s="844"/>
      <c r="I1246" s="844"/>
      <c r="J1246" s="844"/>
      <c r="K1246" s="844"/>
    </row>
    <row r="1247" spans="4:11" x14ac:dyDescent="0.25">
      <c r="D1247" s="844"/>
      <c r="E1247" s="844"/>
      <c r="F1247" s="844"/>
      <c r="G1247" s="844"/>
      <c r="H1247" s="844"/>
      <c r="I1247" s="844"/>
      <c r="J1247" s="844"/>
      <c r="K1247" s="844"/>
    </row>
    <row r="1248" spans="4:11" x14ac:dyDescent="0.25">
      <c r="D1248" s="844"/>
      <c r="E1248" s="844"/>
      <c r="F1248" s="844"/>
      <c r="G1248" s="844"/>
      <c r="H1248" s="844"/>
      <c r="I1248" s="844"/>
      <c r="J1248" s="844"/>
      <c r="K1248" s="844"/>
    </row>
    <row r="1249" spans="4:11" x14ac:dyDescent="0.25">
      <c r="D1249" s="844"/>
      <c r="E1249" s="844"/>
      <c r="F1249" s="844"/>
      <c r="G1249" s="844"/>
      <c r="H1249" s="844"/>
      <c r="I1249" s="844"/>
      <c r="J1249" s="844"/>
      <c r="K1249" s="844"/>
    </row>
    <row r="1250" spans="4:11" x14ac:dyDescent="0.25">
      <c r="D1250" s="844"/>
      <c r="E1250" s="844"/>
      <c r="F1250" s="844"/>
      <c r="G1250" s="844"/>
      <c r="H1250" s="844"/>
      <c r="I1250" s="844"/>
      <c r="J1250" s="844"/>
      <c r="K1250" s="844"/>
    </row>
    <row r="1251" spans="4:11" x14ac:dyDescent="0.25">
      <c r="D1251" s="844"/>
      <c r="E1251" s="844"/>
      <c r="F1251" s="844"/>
      <c r="G1251" s="844"/>
      <c r="H1251" s="844"/>
      <c r="I1251" s="844"/>
      <c r="J1251" s="844"/>
      <c r="K1251" s="844"/>
    </row>
    <row r="1252" spans="4:11" x14ac:dyDescent="0.25">
      <c r="D1252" s="844"/>
      <c r="E1252" s="844"/>
      <c r="F1252" s="844"/>
      <c r="G1252" s="844"/>
      <c r="H1252" s="844"/>
      <c r="I1252" s="844"/>
      <c r="J1252" s="844"/>
      <c r="K1252" s="844"/>
    </row>
    <row r="1253" spans="4:11" x14ac:dyDescent="0.25">
      <c r="D1253" s="844"/>
      <c r="E1253" s="844"/>
      <c r="F1253" s="844"/>
      <c r="G1253" s="844"/>
      <c r="H1253" s="844"/>
      <c r="I1253" s="844"/>
      <c r="J1253" s="844"/>
      <c r="K1253" s="844"/>
    </row>
    <row r="1254" spans="4:11" x14ac:dyDescent="0.25">
      <c r="D1254" s="844"/>
      <c r="E1254" s="844"/>
      <c r="F1254" s="844"/>
      <c r="G1254" s="844"/>
      <c r="H1254" s="844"/>
      <c r="I1254" s="844"/>
      <c r="J1254" s="844"/>
      <c r="K1254" s="844"/>
    </row>
    <row r="1255" spans="4:11" x14ac:dyDescent="0.25">
      <c r="D1255" s="844"/>
      <c r="E1255" s="844"/>
      <c r="F1255" s="844"/>
      <c r="G1255" s="844"/>
      <c r="H1255" s="844"/>
      <c r="I1255" s="844"/>
      <c r="J1255" s="844"/>
      <c r="K1255" s="844"/>
    </row>
    <row r="1256" spans="4:11" x14ac:dyDescent="0.25">
      <c r="D1256" s="844"/>
      <c r="E1256" s="844"/>
      <c r="F1256" s="844"/>
      <c r="G1256" s="844"/>
      <c r="H1256" s="844"/>
      <c r="I1256" s="844"/>
      <c r="J1256" s="844"/>
      <c r="K1256" s="844"/>
    </row>
    <row r="1257" spans="4:11" x14ac:dyDescent="0.25">
      <c r="D1257" s="844"/>
      <c r="E1257" s="844"/>
      <c r="F1257" s="844"/>
      <c r="G1257" s="844"/>
      <c r="H1257" s="844"/>
      <c r="I1257" s="844"/>
      <c r="J1257" s="844"/>
      <c r="K1257" s="844"/>
    </row>
    <row r="1258" spans="4:11" x14ac:dyDescent="0.25">
      <c r="D1258" s="844"/>
      <c r="E1258" s="844"/>
      <c r="F1258" s="844"/>
      <c r="G1258" s="844"/>
      <c r="H1258" s="844"/>
      <c r="I1258" s="844"/>
      <c r="J1258" s="844"/>
      <c r="K1258" s="844"/>
    </row>
    <row r="1259" spans="4:11" x14ac:dyDescent="0.25">
      <c r="D1259" s="844"/>
      <c r="E1259" s="844"/>
      <c r="F1259" s="844"/>
      <c r="G1259" s="844"/>
      <c r="H1259" s="844"/>
      <c r="I1259" s="844"/>
      <c r="J1259" s="844"/>
      <c r="K1259" s="844"/>
    </row>
    <row r="1260" spans="4:11" x14ac:dyDescent="0.25">
      <c r="D1260" s="844"/>
      <c r="E1260" s="844"/>
      <c r="F1260" s="844"/>
      <c r="G1260" s="844"/>
      <c r="H1260" s="844"/>
      <c r="I1260" s="844"/>
      <c r="J1260" s="844"/>
      <c r="K1260" s="844"/>
    </row>
    <row r="1261" spans="4:11" x14ac:dyDescent="0.25">
      <c r="D1261" s="844"/>
      <c r="E1261" s="844"/>
      <c r="F1261" s="844"/>
      <c r="G1261" s="844"/>
      <c r="H1261" s="844"/>
      <c r="I1261" s="844"/>
      <c r="J1261" s="844"/>
      <c r="K1261" s="844"/>
    </row>
    <row r="1262" spans="4:11" x14ac:dyDescent="0.25">
      <c r="D1262" s="844"/>
      <c r="E1262" s="844"/>
      <c r="F1262" s="844"/>
      <c r="G1262" s="844"/>
      <c r="H1262" s="844"/>
      <c r="I1262" s="844"/>
      <c r="J1262" s="844"/>
      <c r="K1262" s="844"/>
    </row>
    <row r="1263" spans="4:11" x14ac:dyDescent="0.25">
      <c r="D1263" s="844"/>
      <c r="E1263" s="844"/>
      <c r="F1263" s="844"/>
      <c r="G1263" s="844"/>
      <c r="H1263" s="844"/>
      <c r="I1263" s="844"/>
      <c r="J1263" s="844"/>
      <c r="K1263" s="844"/>
    </row>
    <row r="1264" spans="4:11" x14ac:dyDescent="0.25">
      <c r="D1264" s="844"/>
      <c r="E1264" s="844"/>
      <c r="F1264" s="844"/>
      <c r="G1264" s="844"/>
      <c r="H1264" s="844"/>
      <c r="I1264" s="844"/>
      <c r="J1264" s="844"/>
      <c r="K1264" s="844"/>
    </row>
    <row r="1265" spans="4:11" x14ac:dyDescent="0.25">
      <c r="D1265" s="844"/>
      <c r="E1265" s="844"/>
      <c r="F1265" s="844"/>
      <c r="G1265" s="844"/>
      <c r="H1265" s="844"/>
      <c r="I1265" s="844"/>
      <c r="J1265" s="844"/>
      <c r="K1265" s="844"/>
    </row>
    <row r="1266" spans="4:11" x14ac:dyDescent="0.25">
      <c r="D1266" s="844"/>
      <c r="E1266" s="844"/>
      <c r="F1266" s="844"/>
      <c r="G1266" s="844"/>
      <c r="H1266" s="844"/>
      <c r="I1266" s="844"/>
      <c r="J1266" s="844"/>
      <c r="K1266" s="844"/>
    </row>
    <row r="1267" spans="4:11" x14ac:dyDescent="0.25">
      <c r="D1267" s="844"/>
      <c r="E1267" s="844"/>
      <c r="F1267" s="844"/>
      <c r="G1267" s="844"/>
      <c r="H1267" s="844"/>
      <c r="I1267" s="844"/>
      <c r="J1267" s="844"/>
      <c r="K1267" s="844"/>
    </row>
    <row r="1268" spans="4:11" x14ac:dyDescent="0.25">
      <c r="D1268" s="844"/>
      <c r="E1268" s="844"/>
      <c r="F1268" s="844"/>
      <c r="G1268" s="844"/>
      <c r="H1268" s="844"/>
      <c r="I1268" s="844"/>
      <c r="J1268" s="844"/>
      <c r="K1268" s="844"/>
    </row>
    <row r="1269" spans="4:11" x14ac:dyDescent="0.25">
      <c r="D1269" s="844"/>
      <c r="E1269" s="844"/>
      <c r="F1269" s="844"/>
      <c r="G1269" s="844"/>
      <c r="H1269" s="844"/>
      <c r="I1269" s="844"/>
      <c r="J1269" s="844"/>
      <c r="K1269" s="844"/>
    </row>
    <row r="1270" spans="4:11" x14ac:dyDescent="0.25">
      <c r="D1270" s="844"/>
      <c r="E1270" s="844"/>
      <c r="F1270" s="844"/>
      <c r="G1270" s="844"/>
      <c r="H1270" s="844"/>
      <c r="I1270" s="844"/>
      <c r="J1270" s="844"/>
      <c r="K1270" s="844"/>
    </row>
    <row r="1271" spans="4:11" x14ac:dyDescent="0.25">
      <c r="D1271" s="844"/>
      <c r="E1271" s="844"/>
      <c r="F1271" s="844"/>
      <c r="G1271" s="844"/>
      <c r="H1271" s="844"/>
      <c r="I1271" s="844"/>
      <c r="J1271" s="844"/>
      <c r="K1271" s="844"/>
    </row>
    <row r="1272" spans="4:11" x14ac:dyDescent="0.25">
      <c r="D1272" s="844"/>
      <c r="E1272" s="844"/>
      <c r="F1272" s="844"/>
      <c r="G1272" s="844"/>
      <c r="H1272" s="844"/>
      <c r="I1272" s="844"/>
      <c r="J1272" s="844"/>
      <c r="K1272" s="844"/>
    </row>
    <row r="1273" spans="4:11" x14ac:dyDescent="0.25">
      <c r="D1273" s="844"/>
      <c r="E1273" s="844"/>
      <c r="F1273" s="844"/>
      <c r="G1273" s="844"/>
      <c r="H1273" s="844"/>
      <c r="I1273" s="844"/>
      <c r="J1273" s="844"/>
      <c r="K1273" s="844"/>
    </row>
    <row r="1274" spans="4:11" x14ac:dyDescent="0.25">
      <c r="D1274" s="844"/>
      <c r="E1274" s="844"/>
      <c r="F1274" s="844"/>
      <c r="G1274" s="844"/>
      <c r="H1274" s="844"/>
      <c r="I1274" s="844"/>
      <c r="J1274" s="844"/>
      <c r="K1274" s="844"/>
    </row>
    <row r="1275" spans="4:11" x14ac:dyDescent="0.25">
      <c r="D1275" s="844"/>
      <c r="E1275" s="844"/>
      <c r="F1275" s="844"/>
      <c r="G1275" s="844"/>
      <c r="H1275" s="844"/>
      <c r="I1275" s="844"/>
      <c r="J1275" s="844"/>
      <c r="K1275" s="844"/>
    </row>
    <row r="1276" spans="4:11" x14ac:dyDescent="0.25">
      <c r="D1276" s="844"/>
      <c r="E1276" s="844"/>
      <c r="F1276" s="844"/>
      <c r="G1276" s="844"/>
      <c r="H1276" s="844"/>
      <c r="I1276" s="844"/>
      <c r="J1276" s="844"/>
      <c r="K1276" s="844"/>
    </row>
    <row r="1277" spans="4:11" x14ac:dyDescent="0.25">
      <c r="D1277" s="844"/>
      <c r="E1277" s="844"/>
      <c r="F1277" s="844"/>
      <c r="G1277" s="844"/>
      <c r="H1277" s="844"/>
      <c r="I1277" s="844"/>
      <c r="J1277" s="844"/>
      <c r="K1277" s="844"/>
    </row>
    <row r="1278" spans="4:11" x14ac:dyDescent="0.25">
      <c r="D1278" s="844"/>
      <c r="E1278" s="844"/>
      <c r="F1278" s="844"/>
      <c r="G1278" s="844"/>
      <c r="H1278" s="844"/>
      <c r="I1278" s="844"/>
      <c r="J1278" s="844"/>
      <c r="K1278" s="844"/>
    </row>
    <row r="1279" spans="4:11" x14ac:dyDescent="0.25">
      <c r="D1279" s="844"/>
      <c r="E1279" s="844"/>
      <c r="F1279" s="844"/>
      <c r="G1279" s="844"/>
      <c r="H1279" s="844"/>
      <c r="I1279" s="844"/>
      <c r="J1279" s="844"/>
      <c r="K1279" s="844"/>
    </row>
  </sheetData>
  <sheetProtection algorithmName="SHA-512" hashValue="xBUscOUB8NFx2zGi15vpG10Yp18aKW8irT+LGl4x22KCxhvxMBLc2eeZXZowfcGuW5L+uqEuY90JiWCKpDE8cA==" saltValue="QNP2Y43ZxKwX6HkA8KtaLQ==" spinCount="100000" sheet="1" objects="1" scenarios="1"/>
  <protectedRanges>
    <protectedRange password="EC2E" sqref="A2:F2" name="Bereich1"/>
  </protectedRanges>
  <mergeCells count="1273">
    <mergeCell ref="D1279:K1279"/>
    <mergeCell ref="D1273:K1273"/>
    <mergeCell ref="D1274:K1274"/>
    <mergeCell ref="D1275:K1275"/>
    <mergeCell ref="D1276:K1276"/>
    <mergeCell ref="D1277:K1277"/>
    <mergeCell ref="D1278:K1278"/>
    <mergeCell ref="D1267:K1267"/>
    <mergeCell ref="D1268:K1268"/>
    <mergeCell ref="D1269:K1269"/>
    <mergeCell ref="D1270:K1270"/>
    <mergeCell ref="D1271:K1271"/>
    <mergeCell ref="D1272:K1272"/>
    <mergeCell ref="D1261:K1261"/>
    <mergeCell ref="D1262:K1262"/>
    <mergeCell ref="D1263:K1263"/>
    <mergeCell ref="D1264:K1264"/>
    <mergeCell ref="D1265:K1265"/>
    <mergeCell ref="D1266:K1266"/>
    <mergeCell ref="D1255:K1255"/>
    <mergeCell ref="D1256:K1256"/>
    <mergeCell ref="D1257:K1257"/>
    <mergeCell ref="D1258:K1258"/>
    <mergeCell ref="D1259:K1259"/>
    <mergeCell ref="D1260:K1260"/>
    <mergeCell ref="D1249:K1249"/>
    <mergeCell ref="D1250:K1250"/>
    <mergeCell ref="D1251:K1251"/>
    <mergeCell ref="D1252:K1252"/>
    <mergeCell ref="D1253:K1253"/>
    <mergeCell ref="D1254:K1254"/>
    <mergeCell ref="D1243:K1243"/>
    <mergeCell ref="D1244:K1244"/>
    <mergeCell ref="D1245:K1245"/>
    <mergeCell ref="D1246:K1246"/>
    <mergeCell ref="D1247:K1247"/>
    <mergeCell ref="D1248:K1248"/>
    <mergeCell ref="D1237:K1237"/>
    <mergeCell ref="D1238:K1238"/>
    <mergeCell ref="D1239:K1239"/>
    <mergeCell ref="D1240:K1240"/>
    <mergeCell ref="D1241:K1241"/>
    <mergeCell ref="D1242:K1242"/>
    <mergeCell ref="D1231:K1231"/>
    <mergeCell ref="D1232:K1232"/>
    <mergeCell ref="D1233:K1233"/>
    <mergeCell ref="D1234:K1234"/>
    <mergeCell ref="D1235:K1235"/>
    <mergeCell ref="D1236:K1236"/>
    <mergeCell ref="D1225:K1225"/>
    <mergeCell ref="D1226:K1226"/>
    <mergeCell ref="D1227:K1227"/>
    <mergeCell ref="D1228:K1228"/>
    <mergeCell ref="D1229:K1229"/>
    <mergeCell ref="D1230:K1230"/>
    <mergeCell ref="D1219:K1219"/>
    <mergeCell ref="D1220:K1220"/>
    <mergeCell ref="D1221:K1221"/>
    <mergeCell ref="D1222:K1222"/>
    <mergeCell ref="D1223:K1223"/>
    <mergeCell ref="D1224:K1224"/>
    <mergeCell ref="D1213:K1213"/>
    <mergeCell ref="D1214:K1214"/>
    <mergeCell ref="D1215:K1215"/>
    <mergeCell ref="D1216:K1216"/>
    <mergeCell ref="D1217:K1217"/>
    <mergeCell ref="D1218:K1218"/>
    <mergeCell ref="D1207:K1207"/>
    <mergeCell ref="D1208:K1208"/>
    <mergeCell ref="D1209:K1209"/>
    <mergeCell ref="D1210:K1210"/>
    <mergeCell ref="D1211:K1211"/>
    <mergeCell ref="D1212:K1212"/>
    <mergeCell ref="D1201:K1201"/>
    <mergeCell ref="D1202:K1202"/>
    <mergeCell ref="D1203:K1203"/>
    <mergeCell ref="D1204:K1204"/>
    <mergeCell ref="D1205:K1205"/>
    <mergeCell ref="D1206:K1206"/>
    <mergeCell ref="D1195:K1195"/>
    <mergeCell ref="D1196:K1196"/>
    <mergeCell ref="D1197:K1197"/>
    <mergeCell ref="D1198:K1198"/>
    <mergeCell ref="D1199:K1199"/>
    <mergeCell ref="D1200:K1200"/>
    <mergeCell ref="D1189:K1189"/>
    <mergeCell ref="D1190:K1190"/>
    <mergeCell ref="D1191:K1191"/>
    <mergeCell ref="D1192:K1192"/>
    <mergeCell ref="D1193:K1193"/>
    <mergeCell ref="D1194:K1194"/>
    <mergeCell ref="D1183:K1183"/>
    <mergeCell ref="D1184:K1184"/>
    <mergeCell ref="D1185:K1185"/>
    <mergeCell ref="D1186:K1186"/>
    <mergeCell ref="D1187:K1187"/>
    <mergeCell ref="D1188:K1188"/>
    <mergeCell ref="D1177:K1177"/>
    <mergeCell ref="D1178:K1178"/>
    <mergeCell ref="D1179:K1179"/>
    <mergeCell ref="D1180:K1180"/>
    <mergeCell ref="D1181:K1181"/>
    <mergeCell ref="D1182:K1182"/>
    <mergeCell ref="D1171:K1171"/>
    <mergeCell ref="D1172:K1172"/>
    <mergeCell ref="D1173:K1173"/>
    <mergeCell ref="D1174:K1174"/>
    <mergeCell ref="D1175:K1175"/>
    <mergeCell ref="D1176:K1176"/>
    <mergeCell ref="D1165:K1165"/>
    <mergeCell ref="D1166:K1166"/>
    <mergeCell ref="D1167:K1167"/>
    <mergeCell ref="D1168:K1168"/>
    <mergeCell ref="D1169:K1169"/>
    <mergeCell ref="D1170:K1170"/>
    <mergeCell ref="D1159:K1159"/>
    <mergeCell ref="D1160:K1160"/>
    <mergeCell ref="D1161:K1161"/>
    <mergeCell ref="D1162:K1162"/>
    <mergeCell ref="D1163:K1163"/>
    <mergeCell ref="D1164:K1164"/>
    <mergeCell ref="D1153:K1153"/>
    <mergeCell ref="D1154:K1154"/>
    <mergeCell ref="D1155:K1155"/>
    <mergeCell ref="D1156:K1156"/>
    <mergeCell ref="D1157:K1157"/>
    <mergeCell ref="D1158:K1158"/>
    <mergeCell ref="D1147:K1147"/>
    <mergeCell ref="D1148:K1148"/>
    <mergeCell ref="D1149:K1149"/>
    <mergeCell ref="D1150:K1150"/>
    <mergeCell ref="D1151:K1151"/>
    <mergeCell ref="D1152:K1152"/>
    <mergeCell ref="D1141:K1141"/>
    <mergeCell ref="D1142:K1142"/>
    <mergeCell ref="D1143:K1143"/>
    <mergeCell ref="D1144:K1144"/>
    <mergeCell ref="D1145:K1145"/>
    <mergeCell ref="D1146:K1146"/>
    <mergeCell ref="D1135:K1135"/>
    <mergeCell ref="D1136:K1136"/>
    <mergeCell ref="D1137:K1137"/>
    <mergeCell ref="D1138:K1138"/>
    <mergeCell ref="D1139:K1139"/>
    <mergeCell ref="D1140:K1140"/>
    <mergeCell ref="D1129:K1129"/>
    <mergeCell ref="D1130:K1130"/>
    <mergeCell ref="D1131:K1131"/>
    <mergeCell ref="D1132:K1132"/>
    <mergeCell ref="D1133:K1133"/>
    <mergeCell ref="D1134:K1134"/>
    <mergeCell ref="D1123:K1123"/>
    <mergeCell ref="D1124:K1124"/>
    <mergeCell ref="D1125:K1125"/>
    <mergeCell ref="D1126:K1126"/>
    <mergeCell ref="D1127:K1127"/>
    <mergeCell ref="D1128:K1128"/>
    <mergeCell ref="D1117:K1117"/>
    <mergeCell ref="D1118:K1118"/>
    <mergeCell ref="D1119:K1119"/>
    <mergeCell ref="D1120:K1120"/>
    <mergeCell ref="D1121:K1121"/>
    <mergeCell ref="D1122:K1122"/>
    <mergeCell ref="D1111:K1111"/>
    <mergeCell ref="D1112:K1112"/>
    <mergeCell ref="D1113:K1113"/>
    <mergeCell ref="D1114:K1114"/>
    <mergeCell ref="D1115:K1115"/>
    <mergeCell ref="D1116:K1116"/>
    <mergeCell ref="D1105:K1105"/>
    <mergeCell ref="D1106:K1106"/>
    <mergeCell ref="D1107:K1107"/>
    <mergeCell ref="D1108:K1108"/>
    <mergeCell ref="D1109:K1109"/>
    <mergeCell ref="D1110:K1110"/>
    <mergeCell ref="D1099:K1099"/>
    <mergeCell ref="D1100:K1100"/>
    <mergeCell ref="D1101:K1101"/>
    <mergeCell ref="D1102:K1102"/>
    <mergeCell ref="D1103:K1103"/>
    <mergeCell ref="D1104:K1104"/>
    <mergeCell ref="D1093:K1093"/>
    <mergeCell ref="D1094:K1094"/>
    <mergeCell ref="D1095:K1095"/>
    <mergeCell ref="D1096:K1096"/>
    <mergeCell ref="D1097:K1097"/>
    <mergeCell ref="D1098:K1098"/>
    <mergeCell ref="D1087:K1087"/>
    <mergeCell ref="D1088:K1088"/>
    <mergeCell ref="D1089:K1089"/>
    <mergeCell ref="D1090:K1090"/>
    <mergeCell ref="D1091:K1091"/>
    <mergeCell ref="D1092:K1092"/>
    <mergeCell ref="D1081:K1081"/>
    <mergeCell ref="D1082:K1082"/>
    <mergeCell ref="D1083:K1083"/>
    <mergeCell ref="D1084:K1084"/>
    <mergeCell ref="D1085:K1085"/>
    <mergeCell ref="D1086:K1086"/>
    <mergeCell ref="D1075:K1075"/>
    <mergeCell ref="D1076:K1076"/>
    <mergeCell ref="D1077:K1077"/>
    <mergeCell ref="D1078:K1078"/>
    <mergeCell ref="D1079:K1079"/>
    <mergeCell ref="D1080:K1080"/>
    <mergeCell ref="D1069:K1069"/>
    <mergeCell ref="D1070:K1070"/>
    <mergeCell ref="D1071:K1071"/>
    <mergeCell ref="D1072:K1072"/>
    <mergeCell ref="D1073:K1073"/>
    <mergeCell ref="D1074:K1074"/>
    <mergeCell ref="D1063:K1063"/>
    <mergeCell ref="D1064:K1064"/>
    <mergeCell ref="D1065:K1065"/>
    <mergeCell ref="D1066:K1066"/>
    <mergeCell ref="D1067:K1067"/>
    <mergeCell ref="D1068:K1068"/>
    <mergeCell ref="D1057:K1057"/>
    <mergeCell ref="D1058:K1058"/>
    <mergeCell ref="D1059:K1059"/>
    <mergeCell ref="D1060:K1060"/>
    <mergeCell ref="D1061:K1061"/>
    <mergeCell ref="D1062:K1062"/>
    <mergeCell ref="D1051:K1051"/>
    <mergeCell ref="D1052:K1052"/>
    <mergeCell ref="D1053:K1053"/>
    <mergeCell ref="D1054:K1054"/>
    <mergeCell ref="D1055:K1055"/>
    <mergeCell ref="D1056:K1056"/>
    <mergeCell ref="D1045:K1045"/>
    <mergeCell ref="D1046:K1046"/>
    <mergeCell ref="D1047:K1047"/>
    <mergeCell ref="D1048:K1048"/>
    <mergeCell ref="D1049:K1049"/>
    <mergeCell ref="D1050:K1050"/>
    <mergeCell ref="D1039:K1039"/>
    <mergeCell ref="D1040:K1040"/>
    <mergeCell ref="D1041:K1041"/>
    <mergeCell ref="D1042:K1042"/>
    <mergeCell ref="D1043:K1043"/>
    <mergeCell ref="D1044:K1044"/>
    <mergeCell ref="D1033:K1033"/>
    <mergeCell ref="D1034:K1034"/>
    <mergeCell ref="D1035:K1035"/>
    <mergeCell ref="D1036:K1036"/>
    <mergeCell ref="D1037:K1037"/>
    <mergeCell ref="D1038:K1038"/>
    <mergeCell ref="D1027:K1027"/>
    <mergeCell ref="D1028:K1028"/>
    <mergeCell ref="D1029:K1029"/>
    <mergeCell ref="D1030:K1030"/>
    <mergeCell ref="D1031:K1031"/>
    <mergeCell ref="D1032:K1032"/>
    <mergeCell ref="D1021:K1021"/>
    <mergeCell ref="D1022:K1022"/>
    <mergeCell ref="D1023:K1023"/>
    <mergeCell ref="D1024:K1024"/>
    <mergeCell ref="D1025:K1025"/>
    <mergeCell ref="D1026:K1026"/>
    <mergeCell ref="D1015:K1015"/>
    <mergeCell ref="D1016:K1016"/>
    <mergeCell ref="D1017:K1017"/>
    <mergeCell ref="D1018:K1018"/>
    <mergeCell ref="D1019:K1019"/>
    <mergeCell ref="D1020:K1020"/>
    <mergeCell ref="D1009:K1009"/>
    <mergeCell ref="D1010:K1010"/>
    <mergeCell ref="D1011:K1011"/>
    <mergeCell ref="D1012:K1012"/>
    <mergeCell ref="D1013:K1013"/>
    <mergeCell ref="D1014:K1014"/>
    <mergeCell ref="D1003:K1003"/>
    <mergeCell ref="D1004:K1004"/>
    <mergeCell ref="D1005:K1005"/>
    <mergeCell ref="D1006:K1006"/>
    <mergeCell ref="D1007:K1007"/>
    <mergeCell ref="D1008:K1008"/>
    <mergeCell ref="D997:K997"/>
    <mergeCell ref="D998:K998"/>
    <mergeCell ref="D999:K999"/>
    <mergeCell ref="D1000:K1000"/>
    <mergeCell ref="D1001:K1001"/>
    <mergeCell ref="D1002:K1002"/>
    <mergeCell ref="D991:K991"/>
    <mergeCell ref="D992:K992"/>
    <mergeCell ref="D993:K993"/>
    <mergeCell ref="D994:K994"/>
    <mergeCell ref="D995:K995"/>
    <mergeCell ref="D996:K996"/>
    <mergeCell ref="D985:K985"/>
    <mergeCell ref="D986:K986"/>
    <mergeCell ref="D987:K987"/>
    <mergeCell ref="D988:K988"/>
    <mergeCell ref="D989:K989"/>
    <mergeCell ref="D990:K990"/>
    <mergeCell ref="D979:K979"/>
    <mergeCell ref="D980:K980"/>
    <mergeCell ref="D981:K981"/>
    <mergeCell ref="D982:K982"/>
    <mergeCell ref="D983:K983"/>
    <mergeCell ref="D984:K984"/>
    <mergeCell ref="D973:K973"/>
    <mergeCell ref="D974:K974"/>
    <mergeCell ref="D975:K975"/>
    <mergeCell ref="D976:K976"/>
    <mergeCell ref="D977:K977"/>
    <mergeCell ref="D978:K978"/>
    <mergeCell ref="D967:K967"/>
    <mergeCell ref="D968:K968"/>
    <mergeCell ref="D969:K969"/>
    <mergeCell ref="D970:K970"/>
    <mergeCell ref="D971:K971"/>
    <mergeCell ref="D972:K972"/>
    <mergeCell ref="D961:K961"/>
    <mergeCell ref="D962:K962"/>
    <mergeCell ref="D963:K963"/>
    <mergeCell ref="D964:K964"/>
    <mergeCell ref="D965:K965"/>
    <mergeCell ref="D966:K966"/>
    <mergeCell ref="D955:K955"/>
    <mergeCell ref="D956:K956"/>
    <mergeCell ref="D957:K957"/>
    <mergeCell ref="D958:K958"/>
    <mergeCell ref="D959:K959"/>
    <mergeCell ref="D960:K960"/>
    <mergeCell ref="D949:K949"/>
    <mergeCell ref="D950:K950"/>
    <mergeCell ref="D951:K951"/>
    <mergeCell ref="D952:K952"/>
    <mergeCell ref="D953:K953"/>
    <mergeCell ref="D954:K954"/>
    <mergeCell ref="D943:K943"/>
    <mergeCell ref="D944:K944"/>
    <mergeCell ref="D945:K945"/>
    <mergeCell ref="D946:K946"/>
    <mergeCell ref="D947:K947"/>
    <mergeCell ref="D948:K948"/>
    <mergeCell ref="D937:K937"/>
    <mergeCell ref="D938:K938"/>
    <mergeCell ref="D939:K939"/>
    <mergeCell ref="D940:K940"/>
    <mergeCell ref="D941:K941"/>
    <mergeCell ref="D942:K942"/>
    <mergeCell ref="D931:K931"/>
    <mergeCell ref="D932:K932"/>
    <mergeCell ref="D933:K933"/>
    <mergeCell ref="D934:K934"/>
    <mergeCell ref="D935:K935"/>
    <mergeCell ref="D936:K936"/>
    <mergeCell ref="D925:K925"/>
    <mergeCell ref="D926:K926"/>
    <mergeCell ref="D927:K927"/>
    <mergeCell ref="D928:K928"/>
    <mergeCell ref="D929:K929"/>
    <mergeCell ref="D930:K930"/>
    <mergeCell ref="D919:K919"/>
    <mergeCell ref="D920:K920"/>
    <mergeCell ref="D921:K921"/>
    <mergeCell ref="D922:K922"/>
    <mergeCell ref="D923:K923"/>
    <mergeCell ref="D924:K924"/>
    <mergeCell ref="D913:K913"/>
    <mergeCell ref="D914:K914"/>
    <mergeCell ref="D915:K915"/>
    <mergeCell ref="D916:K916"/>
    <mergeCell ref="D917:K917"/>
    <mergeCell ref="D918:K918"/>
    <mergeCell ref="D907:K907"/>
    <mergeCell ref="D908:K908"/>
    <mergeCell ref="D909:K909"/>
    <mergeCell ref="D910:K910"/>
    <mergeCell ref="D911:K911"/>
    <mergeCell ref="D912:K912"/>
    <mergeCell ref="D901:K901"/>
    <mergeCell ref="D902:K902"/>
    <mergeCell ref="D903:K903"/>
    <mergeCell ref="D904:K904"/>
    <mergeCell ref="D905:K905"/>
    <mergeCell ref="D906:K906"/>
    <mergeCell ref="D895:K895"/>
    <mergeCell ref="D896:K896"/>
    <mergeCell ref="D897:K897"/>
    <mergeCell ref="D898:K898"/>
    <mergeCell ref="D899:K899"/>
    <mergeCell ref="D900:K900"/>
    <mergeCell ref="D889:K889"/>
    <mergeCell ref="D890:K890"/>
    <mergeCell ref="D891:K891"/>
    <mergeCell ref="D892:K892"/>
    <mergeCell ref="D893:K893"/>
    <mergeCell ref="D894:K894"/>
    <mergeCell ref="D883:K883"/>
    <mergeCell ref="D884:K884"/>
    <mergeCell ref="D885:K885"/>
    <mergeCell ref="D886:K886"/>
    <mergeCell ref="D887:K887"/>
    <mergeCell ref="D888:K888"/>
    <mergeCell ref="D877:K877"/>
    <mergeCell ref="D878:K878"/>
    <mergeCell ref="D879:K879"/>
    <mergeCell ref="D880:K880"/>
    <mergeCell ref="D881:K881"/>
    <mergeCell ref="D882:K882"/>
    <mergeCell ref="D871:K871"/>
    <mergeCell ref="D872:K872"/>
    <mergeCell ref="D873:K873"/>
    <mergeCell ref="D874:K874"/>
    <mergeCell ref="D875:K875"/>
    <mergeCell ref="D876:K876"/>
    <mergeCell ref="D865:K865"/>
    <mergeCell ref="D866:K866"/>
    <mergeCell ref="D867:K867"/>
    <mergeCell ref="D868:K868"/>
    <mergeCell ref="D869:K869"/>
    <mergeCell ref="D870:K870"/>
    <mergeCell ref="D859:K859"/>
    <mergeCell ref="D860:K860"/>
    <mergeCell ref="D861:K861"/>
    <mergeCell ref="D862:K862"/>
    <mergeCell ref="D863:K863"/>
    <mergeCell ref="D864:K864"/>
    <mergeCell ref="D853:K853"/>
    <mergeCell ref="D854:K854"/>
    <mergeCell ref="D855:K855"/>
    <mergeCell ref="D856:K856"/>
    <mergeCell ref="D857:K857"/>
    <mergeCell ref="D858:K858"/>
    <mergeCell ref="D847:K847"/>
    <mergeCell ref="D848:K848"/>
    <mergeCell ref="D849:K849"/>
    <mergeCell ref="D850:K850"/>
    <mergeCell ref="D851:K851"/>
    <mergeCell ref="D852:K852"/>
    <mergeCell ref="D841:K841"/>
    <mergeCell ref="D842:K842"/>
    <mergeCell ref="D843:K843"/>
    <mergeCell ref="D844:K844"/>
    <mergeCell ref="D845:K845"/>
    <mergeCell ref="D846:K846"/>
    <mergeCell ref="D835:K835"/>
    <mergeCell ref="D836:K836"/>
    <mergeCell ref="D837:K837"/>
    <mergeCell ref="D838:K838"/>
    <mergeCell ref="D839:K839"/>
    <mergeCell ref="D840:K840"/>
    <mergeCell ref="D829:K829"/>
    <mergeCell ref="D830:K830"/>
    <mergeCell ref="D831:K831"/>
    <mergeCell ref="D832:K832"/>
    <mergeCell ref="D833:K833"/>
    <mergeCell ref="D834:K834"/>
    <mergeCell ref="D823:K823"/>
    <mergeCell ref="D824:K824"/>
    <mergeCell ref="D825:K825"/>
    <mergeCell ref="D826:K826"/>
    <mergeCell ref="D827:K827"/>
    <mergeCell ref="D828:K828"/>
    <mergeCell ref="D817:K817"/>
    <mergeCell ref="D818:K818"/>
    <mergeCell ref="D819:K819"/>
    <mergeCell ref="D820:K820"/>
    <mergeCell ref="D821:K821"/>
    <mergeCell ref="D822:K822"/>
    <mergeCell ref="D811:K811"/>
    <mergeCell ref="D812:K812"/>
    <mergeCell ref="D813:K813"/>
    <mergeCell ref="D814:K814"/>
    <mergeCell ref="D815:K815"/>
    <mergeCell ref="D816:K816"/>
    <mergeCell ref="D805:K805"/>
    <mergeCell ref="D806:K806"/>
    <mergeCell ref="D807:K807"/>
    <mergeCell ref="D808:K808"/>
    <mergeCell ref="D809:K809"/>
    <mergeCell ref="D810:K810"/>
    <mergeCell ref="D799:K799"/>
    <mergeCell ref="D800:K800"/>
    <mergeCell ref="D801:K801"/>
    <mergeCell ref="D802:K802"/>
    <mergeCell ref="D803:K803"/>
    <mergeCell ref="D804:K804"/>
    <mergeCell ref="D793:K793"/>
    <mergeCell ref="D794:K794"/>
    <mergeCell ref="D795:K795"/>
    <mergeCell ref="D796:K796"/>
    <mergeCell ref="D797:K797"/>
    <mergeCell ref="D798:K798"/>
    <mergeCell ref="D787:K787"/>
    <mergeCell ref="D788:K788"/>
    <mergeCell ref="D789:K789"/>
    <mergeCell ref="D790:K790"/>
    <mergeCell ref="D791:K791"/>
    <mergeCell ref="D792:K792"/>
    <mergeCell ref="D781:K781"/>
    <mergeCell ref="D782:K782"/>
    <mergeCell ref="D783:K783"/>
    <mergeCell ref="D784:K784"/>
    <mergeCell ref="D785:K785"/>
    <mergeCell ref="D786:K786"/>
    <mergeCell ref="D775:K775"/>
    <mergeCell ref="D776:K776"/>
    <mergeCell ref="D777:K777"/>
    <mergeCell ref="D778:K778"/>
    <mergeCell ref="D779:K779"/>
    <mergeCell ref="D780:K780"/>
    <mergeCell ref="D769:K769"/>
    <mergeCell ref="D770:K770"/>
    <mergeCell ref="D771:K771"/>
    <mergeCell ref="D772:K772"/>
    <mergeCell ref="D773:K773"/>
    <mergeCell ref="D774:K774"/>
    <mergeCell ref="D763:K763"/>
    <mergeCell ref="D764:K764"/>
    <mergeCell ref="D765:K765"/>
    <mergeCell ref="D766:K766"/>
    <mergeCell ref="D767:K767"/>
    <mergeCell ref="D768:K768"/>
    <mergeCell ref="D757:K757"/>
    <mergeCell ref="D758:K758"/>
    <mergeCell ref="D759:K759"/>
    <mergeCell ref="D760:K760"/>
    <mergeCell ref="D761:K761"/>
    <mergeCell ref="D762:K762"/>
    <mergeCell ref="D751:K751"/>
    <mergeCell ref="D752:K752"/>
    <mergeCell ref="D753:K753"/>
    <mergeCell ref="D754:K754"/>
    <mergeCell ref="D755:K755"/>
    <mergeCell ref="D756:K756"/>
    <mergeCell ref="D745:K745"/>
    <mergeCell ref="D746:K746"/>
    <mergeCell ref="D747:K747"/>
    <mergeCell ref="D748:K748"/>
    <mergeCell ref="D749:K749"/>
    <mergeCell ref="D750:K750"/>
    <mergeCell ref="D739:K739"/>
    <mergeCell ref="D740:K740"/>
    <mergeCell ref="D741:K741"/>
    <mergeCell ref="D742:K742"/>
    <mergeCell ref="D743:K743"/>
    <mergeCell ref="D744:K744"/>
    <mergeCell ref="D733:K733"/>
    <mergeCell ref="D734:K734"/>
    <mergeCell ref="D735:K735"/>
    <mergeCell ref="D736:K736"/>
    <mergeCell ref="D737:K737"/>
    <mergeCell ref="D738:K738"/>
    <mergeCell ref="D727:K727"/>
    <mergeCell ref="D728:K728"/>
    <mergeCell ref="D729:K729"/>
    <mergeCell ref="D730:K730"/>
    <mergeCell ref="D731:K731"/>
    <mergeCell ref="D732:K732"/>
    <mergeCell ref="D721:K721"/>
    <mergeCell ref="D722:K722"/>
    <mergeCell ref="D723:K723"/>
    <mergeCell ref="D724:K724"/>
    <mergeCell ref="D725:K725"/>
    <mergeCell ref="D726:K726"/>
    <mergeCell ref="D715:K715"/>
    <mergeCell ref="D716:K716"/>
    <mergeCell ref="D717:K717"/>
    <mergeCell ref="D718:K718"/>
    <mergeCell ref="D719:K719"/>
    <mergeCell ref="D720:K720"/>
    <mergeCell ref="D709:K709"/>
    <mergeCell ref="D710:K710"/>
    <mergeCell ref="D711:K711"/>
    <mergeCell ref="D712:K712"/>
    <mergeCell ref="D713:K713"/>
    <mergeCell ref="D714:K714"/>
    <mergeCell ref="D703:K703"/>
    <mergeCell ref="D704:K704"/>
    <mergeCell ref="D705:K705"/>
    <mergeCell ref="D706:K706"/>
    <mergeCell ref="D707:K707"/>
    <mergeCell ref="D708:K708"/>
    <mergeCell ref="D697:K697"/>
    <mergeCell ref="D698:K698"/>
    <mergeCell ref="D699:K699"/>
    <mergeCell ref="D700:K700"/>
    <mergeCell ref="D701:K701"/>
    <mergeCell ref="D702:K702"/>
    <mergeCell ref="D691:K691"/>
    <mergeCell ref="D692:K692"/>
    <mergeCell ref="D693:K693"/>
    <mergeCell ref="D694:K694"/>
    <mergeCell ref="D695:K695"/>
    <mergeCell ref="D696:K696"/>
    <mergeCell ref="D685:K685"/>
    <mergeCell ref="D686:K686"/>
    <mergeCell ref="D687:K687"/>
    <mergeCell ref="D688:K688"/>
    <mergeCell ref="D689:K689"/>
    <mergeCell ref="D690:K690"/>
    <mergeCell ref="D679:K679"/>
    <mergeCell ref="D680:K680"/>
    <mergeCell ref="D681:K681"/>
    <mergeCell ref="D682:K682"/>
    <mergeCell ref="D683:K683"/>
    <mergeCell ref="D684:K684"/>
    <mergeCell ref="D673:K673"/>
    <mergeCell ref="D674:K674"/>
    <mergeCell ref="D675:K675"/>
    <mergeCell ref="D676:K676"/>
    <mergeCell ref="D677:K677"/>
    <mergeCell ref="D678:K678"/>
    <mergeCell ref="D667:K667"/>
    <mergeCell ref="D668:K668"/>
    <mergeCell ref="D669:K669"/>
    <mergeCell ref="D670:K670"/>
    <mergeCell ref="D671:K671"/>
    <mergeCell ref="D672:K672"/>
    <mergeCell ref="D661:K661"/>
    <mergeCell ref="D662:K662"/>
    <mergeCell ref="D663:K663"/>
    <mergeCell ref="D664:K664"/>
    <mergeCell ref="D665:K665"/>
    <mergeCell ref="D666:K666"/>
    <mergeCell ref="D655:K655"/>
    <mergeCell ref="D656:K656"/>
    <mergeCell ref="D657:K657"/>
    <mergeCell ref="D658:K658"/>
    <mergeCell ref="D659:K659"/>
    <mergeCell ref="D660:K660"/>
    <mergeCell ref="D649:K649"/>
    <mergeCell ref="D650:K650"/>
    <mergeCell ref="D651:K651"/>
    <mergeCell ref="D652:K652"/>
    <mergeCell ref="D653:K653"/>
    <mergeCell ref="D654:K654"/>
    <mergeCell ref="D643:K643"/>
    <mergeCell ref="D644:K644"/>
    <mergeCell ref="D645:K645"/>
    <mergeCell ref="D646:K646"/>
    <mergeCell ref="D647:K647"/>
    <mergeCell ref="D648:K648"/>
    <mergeCell ref="D637:K637"/>
    <mergeCell ref="D638:K638"/>
    <mergeCell ref="D639:K639"/>
    <mergeCell ref="D640:K640"/>
    <mergeCell ref="D641:K641"/>
    <mergeCell ref="D642:K642"/>
    <mergeCell ref="D631:K631"/>
    <mergeCell ref="D632:K632"/>
    <mergeCell ref="D633:K633"/>
    <mergeCell ref="D634:K634"/>
    <mergeCell ref="D635:K635"/>
    <mergeCell ref="D636:K636"/>
    <mergeCell ref="D625:K625"/>
    <mergeCell ref="D626:K626"/>
    <mergeCell ref="D627:K627"/>
    <mergeCell ref="D628:K628"/>
    <mergeCell ref="D629:K629"/>
    <mergeCell ref="D630:K630"/>
    <mergeCell ref="D619:K619"/>
    <mergeCell ref="D620:K620"/>
    <mergeCell ref="D621:K621"/>
    <mergeCell ref="D622:K622"/>
    <mergeCell ref="D623:K623"/>
    <mergeCell ref="D624:K624"/>
    <mergeCell ref="D613:K613"/>
    <mergeCell ref="D614:K614"/>
    <mergeCell ref="D615:K615"/>
    <mergeCell ref="D616:K616"/>
    <mergeCell ref="D617:K617"/>
    <mergeCell ref="D618:K618"/>
    <mergeCell ref="D607:K607"/>
    <mergeCell ref="D608:K608"/>
    <mergeCell ref="D609:K609"/>
    <mergeCell ref="D610:K610"/>
    <mergeCell ref="D611:K611"/>
    <mergeCell ref="D612:K612"/>
    <mergeCell ref="D601:K601"/>
    <mergeCell ref="D602:K602"/>
    <mergeCell ref="D603:K603"/>
    <mergeCell ref="D604:K604"/>
    <mergeCell ref="D605:K605"/>
    <mergeCell ref="D606:K606"/>
    <mergeCell ref="D595:K595"/>
    <mergeCell ref="D596:K596"/>
    <mergeCell ref="D597:K597"/>
    <mergeCell ref="D598:K598"/>
    <mergeCell ref="D599:K599"/>
    <mergeCell ref="D600:K600"/>
    <mergeCell ref="D589:K589"/>
    <mergeCell ref="D590:K590"/>
    <mergeCell ref="D591:K591"/>
    <mergeCell ref="D592:K592"/>
    <mergeCell ref="D593:K593"/>
    <mergeCell ref="D594:K594"/>
    <mergeCell ref="D583:K583"/>
    <mergeCell ref="D584:K584"/>
    <mergeCell ref="D585:K585"/>
    <mergeCell ref="D586:K586"/>
    <mergeCell ref="D587:K587"/>
    <mergeCell ref="D588:K588"/>
    <mergeCell ref="D577:K577"/>
    <mergeCell ref="D578:K578"/>
    <mergeCell ref="D579:K579"/>
    <mergeCell ref="D580:K580"/>
    <mergeCell ref="D581:K581"/>
    <mergeCell ref="D582:K582"/>
    <mergeCell ref="D571:K571"/>
    <mergeCell ref="D572:K572"/>
    <mergeCell ref="D573:K573"/>
    <mergeCell ref="D574:K574"/>
    <mergeCell ref="D575:K575"/>
    <mergeCell ref="D576:K576"/>
    <mergeCell ref="D565:K565"/>
    <mergeCell ref="D566:K566"/>
    <mergeCell ref="D567:K567"/>
    <mergeCell ref="D568:K568"/>
    <mergeCell ref="D569:K569"/>
    <mergeCell ref="D570:K570"/>
    <mergeCell ref="D559:K559"/>
    <mergeCell ref="D560:K560"/>
    <mergeCell ref="D561:K561"/>
    <mergeCell ref="D562:K562"/>
    <mergeCell ref="D563:K563"/>
    <mergeCell ref="D564:K564"/>
    <mergeCell ref="D553:K553"/>
    <mergeCell ref="D554:K554"/>
    <mergeCell ref="D555:K555"/>
    <mergeCell ref="D556:K556"/>
    <mergeCell ref="D557:K557"/>
    <mergeCell ref="D558:K558"/>
    <mergeCell ref="D547:K547"/>
    <mergeCell ref="D548:K548"/>
    <mergeCell ref="D549:K549"/>
    <mergeCell ref="D550:K550"/>
    <mergeCell ref="D551:K551"/>
    <mergeCell ref="D552:K552"/>
    <mergeCell ref="D541:K541"/>
    <mergeCell ref="D542:K542"/>
    <mergeCell ref="D543:K543"/>
    <mergeCell ref="D544:K544"/>
    <mergeCell ref="D545:K545"/>
    <mergeCell ref="D546:K546"/>
    <mergeCell ref="D535:K535"/>
    <mergeCell ref="D536:K536"/>
    <mergeCell ref="D537:K537"/>
    <mergeCell ref="D538:K538"/>
    <mergeCell ref="D539:K539"/>
    <mergeCell ref="D540:K540"/>
    <mergeCell ref="D529:K529"/>
    <mergeCell ref="D530:K530"/>
    <mergeCell ref="D531:K531"/>
    <mergeCell ref="D532:K532"/>
    <mergeCell ref="D533:K533"/>
    <mergeCell ref="D534:K534"/>
    <mergeCell ref="D523:K523"/>
    <mergeCell ref="D524:K524"/>
    <mergeCell ref="D525:K525"/>
    <mergeCell ref="D526:K526"/>
    <mergeCell ref="D527:K527"/>
    <mergeCell ref="D528:K528"/>
    <mergeCell ref="D517:K517"/>
    <mergeCell ref="D518:K518"/>
    <mergeCell ref="D519:K519"/>
    <mergeCell ref="D520:K520"/>
    <mergeCell ref="D521:K521"/>
    <mergeCell ref="D522:K522"/>
    <mergeCell ref="D511:K511"/>
    <mergeCell ref="D512:K512"/>
    <mergeCell ref="D513:K513"/>
    <mergeCell ref="D514:K514"/>
    <mergeCell ref="D515:K515"/>
    <mergeCell ref="D516:K516"/>
    <mergeCell ref="D505:K505"/>
    <mergeCell ref="D506:K506"/>
    <mergeCell ref="D507:K507"/>
    <mergeCell ref="D508:K508"/>
    <mergeCell ref="D509:K509"/>
    <mergeCell ref="D510:K510"/>
    <mergeCell ref="D499:K499"/>
    <mergeCell ref="D500:K500"/>
    <mergeCell ref="D501:K501"/>
    <mergeCell ref="D502:K502"/>
    <mergeCell ref="D503:K503"/>
    <mergeCell ref="D504:K504"/>
    <mergeCell ref="D493:K493"/>
    <mergeCell ref="D494:K494"/>
    <mergeCell ref="D495:K495"/>
    <mergeCell ref="D496:K496"/>
    <mergeCell ref="D497:K497"/>
    <mergeCell ref="D498:K498"/>
    <mergeCell ref="D487:K487"/>
    <mergeCell ref="D488:K488"/>
    <mergeCell ref="D489:K489"/>
    <mergeCell ref="D490:K490"/>
    <mergeCell ref="D491:K491"/>
    <mergeCell ref="D492:K492"/>
    <mergeCell ref="D481:K481"/>
    <mergeCell ref="D482:K482"/>
    <mergeCell ref="D483:K483"/>
    <mergeCell ref="D484:K484"/>
    <mergeCell ref="D485:K485"/>
    <mergeCell ref="D486:K486"/>
    <mergeCell ref="D475:K475"/>
    <mergeCell ref="D476:K476"/>
    <mergeCell ref="D477:K477"/>
    <mergeCell ref="D478:K478"/>
    <mergeCell ref="D479:K479"/>
    <mergeCell ref="D480:K480"/>
    <mergeCell ref="D469:K469"/>
    <mergeCell ref="D470:K470"/>
    <mergeCell ref="D471:K471"/>
    <mergeCell ref="D472:K472"/>
    <mergeCell ref="D473:K473"/>
    <mergeCell ref="D474:K474"/>
    <mergeCell ref="D463:K463"/>
    <mergeCell ref="D464:K464"/>
    <mergeCell ref="D465:K465"/>
    <mergeCell ref="D466:K466"/>
    <mergeCell ref="D467:K467"/>
    <mergeCell ref="D468:K468"/>
    <mergeCell ref="D457:K457"/>
    <mergeCell ref="D458:K458"/>
    <mergeCell ref="D459:K459"/>
    <mergeCell ref="D460:K460"/>
    <mergeCell ref="D461:K461"/>
    <mergeCell ref="D462:K462"/>
    <mergeCell ref="D451:K451"/>
    <mergeCell ref="D452:K452"/>
    <mergeCell ref="D453:K453"/>
    <mergeCell ref="D454:K454"/>
    <mergeCell ref="D455:K455"/>
    <mergeCell ref="D456:K456"/>
    <mergeCell ref="D445:K445"/>
    <mergeCell ref="D446:K446"/>
    <mergeCell ref="D447:K447"/>
    <mergeCell ref="D448:K448"/>
    <mergeCell ref="D449:K449"/>
    <mergeCell ref="D450:K450"/>
    <mergeCell ref="D439:K439"/>
    <mergeCell ref="D440:K440"/>
    <mergeCell ref="D441:K441"/>
    <mergeCell ref="D442:K442"/>
    <mergeCell ref="D443:K443"/>
    <mergeCell ref="D444:K444"/>
    <mergeCell ref="D433:K433"/>
    <mergeCell ref="D434:K434"/>
    <mergeCell ref="D435:K435"/>
    <mergeCell ref="D436:K436"/>
    <mergeCell ref="D437:K437"/>
    <mergeCell ref="D438:K438"/>
    <mergeCell ref="D427:K427"/>
    <mergeCell ref="D428:K428"/>
    <mergeCell ref="D429:K429"/>
    <mergeCell ref="D430:K430"/>
    <mergeCell ref="D431:K431"/>
    <mergeCell ref="D432:K432"/>
    <mergeCell ref="D421:K421"/>
    <mergeCell ref="D422:K422"/>
    <mergeCell ref="D423:K423"/>
    <mergeCell ref="D424:K424"/>
    <mergeCell ref="D425:K425"/>
    <mergeCell ref="D426:K426"/>
    <mergeCell ref="D415:K415"/>
    <mergeCell ref="D416:K416"/>
    <mergeCell ref="D417:K417"/>
    <mergeCell ref="D418:K418"/>
    <mergeCell ref="D419:K419"/>
    <mergeCell ref="D420:K420"/>
    <mergeCell ref="D409:K409"/>
    <mergeCell ref="D410:K410"/>
    <mergeCell ref="D411:K411"/>
    <mergeCell ref="D412:K412"/>
    <mergeCell ref="D413:K413"/>
    <mergeCell ref="D414:K414"/>
    <mergeCell ref="D403:K403"/>
    <mergeCell ref="D404:K404"/>
    <mergeCell ref="D405:K405"/>
    <mergeCell ref="D406:K406"/>
    <mergeCell ref="D407:K407"/>
    <mergeCell ref="D408:K408"/>
    <mergeCell ref="D397:K397"/>
    <mergeCell ref="D398:K398"/>
    <mergeCell ref="D399:K399"/>
    <mergeCell ref="D400:K400"/>
    <mergeCell ref="D401:K401"/>
    <mergeCell ref="D402:K402"/>
    <mergeCell ref="D391:K391"/>
    <mergeCell ref="D392:K392"/>
    <mergeCell ref="D393:K393"/>
    <mergeCell ref="D394:K394"/>
    <mergeCell ref="D395:K395"/>
    <mergeCell ref="D396:K396"/>
    <mergeCell ref="D385:K385"/>
    <mergeCell ref="D386:K386"/>
    <mergeCell ref="D387:K387"/>
    <mergeCell ref="D388:K388"/>
    <mergeCell ref="D389:K389"/>
    <mergeCell ref="D390:K390"/>
    <mergeCell ref="D379:K379"/>
    <mergeCell ref="D380:K380"/>
    <mergeCell ref="D381:K381"/>
    <mergeCell ref="D382:K382"/>
    <mergeCell ref="D383:K383"/>
    <mergeCell ref="D384:K384"/>
    <mergeCell ref="D373:K373"/>
    <mergeCell ref="D374:K374"/>
    <mergeCell ref="D375:K375"/>
    <mergeCell ref="D376:K376"/>
    <mergeCell ref="D377:K377"/>
    <mergeCell ref="D378:K378"/>
    <mergeCell ref="D367:K367"/>
    <mergeCell ref="D368:K368"/>
    <mergeCell ref="D369:K369"/>
    <mergeCell ref="D370:K370"/>
    <mergeCell ref="D371:K371"/>
    <mergeCell ref="D372:K372"/>
    <mergeCell ref="D361:K361"/>
    <mergeCell ref="D362:K362"/>
    <mergeCell ref="D363:K363"/>
    <mergeCell ref="D364:K364"/>
    <mergeCell ref="D365:K365"/>
    <mergeCell ref="D366:K366"/>
    <mergeCell ref="D355:K355"/>
    <mergeCell ref="D356:K356"/>
    <mergeCell ref="D357:K357"/>
    <mergeCell ref="D358:K358"/>
    <mergeCell ref="D359:K359"/>
    <mergeCell ref="D360:K360"/>
    <mergeCell ref="D349:K349"/>
    <mergeCell ref="D350:K350"/>
    <mergeCell ref="D351:K351"/>
    <mergeCell ref="D352:K352"/>
    <mergeCell ref="D353:K353"/>
    <mergeCell ref="D354:K354"/>
    <mergeCell ref="D343:K343"/>
    <mergeCell ref="D344:K344"/>
    <mergeCell ref="D345:K345"/>
    <mergeCell ref="D346:K346"/>
    <mergeCell ref="D347:K347"/>
    <mergeCell ref="D348:K348"/>
    <mergeCell ref="D337:K337"/>
    <mergeCell ref="D338:K338"/>
    <mergeCell ref="D339:K339"/>
    <mergeCell ref="D340:K340"/>
    <mergeCell ref="D341:K341"/>
    <mergeCell ref="D342:K342"/>
    <mergeCell ref="D331:K331"/>
    <mergeCell ref="D332:K332"/>
    <mergeCell ref="D333:K333"/>
    <mergeCell ref="D334:K334"/>
    <mergeCell ref="D335:K335"/>
    <mergeCell ref="D336:K336"/>
    <mergeCell ref="D325:K325"/>
    <mergeCell ref="D326:K326"/>
    <mergeCell ref="D327:K327"/>
    <mergeCell ref="D328:K328"/>
    <mergeCell ref="D329:K329"/>
    <mergeCell ref="D330:K330"/>
    <mergeCell ref="D319:K319"/>
    <mergeCell ref="D320:K320"/>
    <mergeCell ref="D321:K321"/>
    <mergeCell ref="D322:K322"/>
    <mergeCell ref="D323:K323"/>
    <mergeCell ref="D324:K324"/>
    <mergeCell ref="D313:K313"/>
    <mergeCell ref="D314:K314"/>
    <mergeCell ref="D315:K315"/>
    <mergeCell ref="D316:K316"/>
    <mergeCell ref="D317:K317"/>
    <mergeCell ref="D318:K318"/>
    <mergeCell ref="D307:K307"/>
    <mergeCell ref="D308:K308"/>
    <mergeCell ref="D309:K309"/>
    <mergeCell ref="D310:K310"/>
    <mergeCell ref="D311:K311"/>
    <mergeCell ref="D312:K312"/>
    <mergeCell ref="D301:K301"/>
    <mergeCell ref="D302:K302"/>
    <mergeCell ref="D303:K303"/>
    <mergeCell ref="D304:K304"/>
    <mergeCell ref="D305:K305"/>
    <mergeCell ref="D306:K306"/>
    <mergeCell ref="D295:K295"/>
    <mergeCell ref="D296:K296"/>
    <mergeCell ref="D297:K297"/>
    <mergeCell ref="D298:K298"/>
    <mergeCell ref="D299:K299"/>
    <mergeCell ref="D300:K300"/>
    <mergeCell ref="D289:K289"/>
    <mergeCell ref="D290:K290"/>
    <mergeCell ref="D291:K291"/>
    <mergeCell ref="D292:K292"/>
    <mergeCell ref="D293:K293"/>
    <mergeCell ref="D294:K294"/>
    <mergeCell ref="D283:K283"/>
    <mergeCell ref="D284:K284"/>
    <mergeCell ref="D285:K285"/>
    <mergeCell ref="D286:K286"/>
    <mergeCell ref="D287:K287"/>
    <mergeCell ref="D288:K288"/>
    <mergeCell ref="D277:K277"/>
    <mergeCell ref="D278:K278"/>
    <mergeCell ref="D279:K279"/>
    <mergeCell ref="D280:K280"/>
    <mergeCell ref="D281:K281"/>
    <mergeCell ref="D282:K282"/>
    <mergeCell ref="D271:K271"/>
    <mergeCell ref="D272:K272"/>
    <mergeCell ref="D273:K273"/>
    <mergeCell ref="D274:K274"/>
    <mergeCell ref="D275:K275"/>
    <mergeCell ref="D276:K276"/>
    <mergeCell ref="D265:K265"/>
    <mergeCell ref="D266:K266"/>
    <mergeCell ref="D267:K267"/>
    <mergeCell ref="D268:K268"/>
    <mergeCell ref="D269:K269"/>
    <mergeCell ref="D270:K270"/>
    <mergeCell ref="D259:K259"/>
    <mergeCell ref="D260:K260"/>
    <mergeCell ref="D261:K261"/>
    <mergeCell ref="D262:K262"/>
    <mergeCell ref="D263:K263"/>
    <mergeCell ref="D264:K264"/>
    <mergeCell ref="D253:K253"/>
    <mergeCell ref="D254:K254"/>
    <mergeCell ref="D255:K255"/>
    <mergeCell ref="D256:K256"/>
    <mergeCell ref="D257:K257"/>
    <mergeCell ref="D258:K258"/>
    <mergeCell ref="D247:K247"/>
    <mergeCell ref="D248:K248"/>
    <mergeCell ref="D249:K249"/>
    <mergeCell ref="D250:K250"/>
    <mergeCell ref="D251:K251"/>
    <mergeCell ref="D252:K252"/>
    <mergeCell ref="D241:K241"/>
    <mergeCell ref="D242:K242"/>
    <mergeCell ref="D243:K243"/>
    <mergeCell ref="D244:K244"/>
    <mergeCell ref="D245:K245"/>
    <mergeCell ref="D246:K246"/>
    <mergeCell ref="D235:K235"/>
    <mergeCell ref="D236:K236"/>
    <mergeCell ref="D237:K237"/>
    <mergeCell ref="D238:K238"/>
    <mergeCell ref="D239:K239"/>
    <mergeCell ref="D240:K240"/>
    <mergeCell ref="D229:K229"/>
    <mergeCell ref="D230:K230"/>
    <mergeCell ref="D231:K231"/>
    <mergeCell ref="D232:K232"/>
    <mergeCell ref="D233:K233"/>
    <mergeCell ref="D234:K234"/>
    <mergeCell ref="D223:K223"/>
    <mergeCell ref="D224:K224"/>
    <mergeCell ref="D225:K225"/>
    <mergeCell ref="D226:K226"/>
    <mergeCell ref="D227:K227"/>
    <mergeCell ref="D228:K228"/>
    <mergeCell ref="D217:K217"/>
    <mergeCell ref="D218:K218"/>
    <mergeCell ref="D219:K219"/>
    <mergeCell ref="D220:K220"/>
    <mergeCell ref="D221:K221"/>
    <mergeCell ref="D222:K222"/>
    <mergeCell ref="D211:K211"/>
    <mergeCell ref="D212:K212"/>
    <mergeCell ref="D213:K213"/>
    <mergeCell ref="D214:K214"/>
    <mergeCell ref="D215:K215"/>
    <mergeCell ref="D216:K216"/>
    <mergeCell ref="D205:K205"/>
    <mergeCell ref="D206:K206"/>
    <mergeCell ref="D207:K207"/>
    <mergeCell ref="D208:K208"/>
    <mergeCell ref="D209:K209"/>
    <mergeCell ref="D210:K210"/>
    <mergeCell ref="D199:K199"/>
    <mergeCell ref="D200:K200"/>
    <mergeCell ref="D201:K201"/>
    <mergeCell ref="D202:K202"/>
    <mergeCell ref="D203:K203"/>
    <mergeCell ref="D204:K204"/>
    <mergeCell ref="D193:K193"/>
    <mergeCell ref="D194:K194"/>
    <mergeCell ref="D195:K195"/>
    <mergeCell ref="D196:K196"/>
    <mergeCell ref="D197:K197"/>
    <mergeCell ref="D198:K198"/>
    <mergeCell ref="D187:K187"/>
    <mergeCell ref="D188:K188"/>
    <mergeCell ref="D189:K189"/>
    <mergeCell ref="D190:K190"/>
    <mergeCell ref="D191:K191"/>
    <mergeCell ref="D192:K192"/>
    <mergeCell ref="D181:K181"/>
    <mergeCell ref="D182:K182"/>
    <mergeCell ref="D183:K183"/>
    <mergeCell ref="D184:K184"/>
    <mergeCell ref="D185:K185"/>
    <mergeCell ref="D186:K186"/>
    <mergeCell ref="D175:K175"/>
    <mergeCell ref="D176:K176"/>
    <mergeCell ref="D177:K177"/>
    <mergeCell ref="D178:K178"/>
    <mergeCell ref="D179:K179"/>
    <mergeCell ref="D180:K180"/>
    <mergeCell ref="D169:K169"/>
    <mergeCell ref="D170:K170"/>
    <mergeCell ref="D171:K171"/>
    <mergeCell ref="D172:K172"/>
    <mergeCell ref="D173:K173"/>
    <mergeCell ref="D174:K174"/>
    <mergeCell ref="D163:K163"/>
    <mergeCell ref="D164:K164"/>
    <mergeCell ref="D165:K165"/>
    <mergeCell ref="D166:K166"/>
    <mergeCell ref="D167:K167"/>
    <mergeCell ref="D168:K168"/>
    <mergeCell ref="D157:K157"/>
    <mergeCell ref="D158:K158"/>
    <mergeCell ref="D159:K159"/>
    <mergeCell ref="D160:K160"/>
    <mergeCell ref="D161:K161"/>
    <mergeCell ref="D162:K162"/>
    <mergeCell ref="D151:K151"/>
    <mergeCell ref="D152:K152"/>
    <mergeCell ref="D153:K153"/>
    <mergeCell ref="D154:K154"/>
    <mergeCell ref="D155:K155"/>
    <mergeCell ref="D156:K156"/>
    <mergeCell ref="D145:K145"/>
    <mergeCell ref="D146:K146"/>
    <mergeCell ref="D147:K147"/>
    <mergeCell ref="D148:K148"/>
    <mergeCell ref="D149:K149"/>
    <mergeCell ref="D150:K150"/>
    <mergeCell ref="D139:K139"/>
    <mergeCell ref="D140:K140"/>
    <mergeCell ref="D141:K141"/>
    <mergeCell ref="D142:K142"/>
    <mergeCell ref="D143:K143"/>
    <mergeCell ref="D144:K144"/>
    <mergeCell ref="D133:K133"/>
    <mergeCell ref="D134:K134"/>
    <mergeCell ref="D135:K135"/>
    <mergeCell ref="D136:K136"/>
    <mergeCell ref="D137:K137"/>
    <mergeCell ref="D138:K138"/>
    <mergeCell ref="D127:K127"/>
    <mergeCell ref="D128:K128"/>
    <mergeCell ref="D129:K129"/>
    <mergeCell ref="D130:K130"/>
    <mergeCell ref="D131:K131"/>
    <mergeCell ref="D132:K132"/>
    <mergeCell ref="D121:K121"/>
    <mergeCell ref="D122:K122"/>
    <mergeCell ref="D123:K123"/>
    <mergeCell ref="D124:K124"/>
    <mergeCell ref="D125:K125"/>
    <mergeCell ref="D126:K126"/>
    <mergeCell ref="D115:K115"/>
    <mergeCell ref="D116:K116"/>
    <mergeCell ref="D117:K117"/>
    <mergeCell ref="D118:K118"/>
    <mergeCell ref="D119:K119"/>
    <mergeCell ref="D120:K120"/>
    <mergeCell ref="D109:K109"/>
    <mergeCell ref="D110:K110"/>
    <mergeCell ref="D111:K111"/>
    <mergeCell ref="D112:K112"/>
    <mergeCell ref="D113:K113"/>
    <mergeCell ref="D114:K114"/>
    <mergeCell ref="D104:K104"/>
    <mergeCell ref="D105:K105"/>
    <mergeCell ref="D106:K106"/>
    <mergeCell ref="D107:K107"/>
    <mergeCell ref="D108:K108"/>
    <mergeCell ref="D97:K97"/>
    <mergeCell ref="D98:K98"/>
    <mergeCell ref="D99:K99"/>
    <mergeCell ref="D100:K100"/>
    <mergeCell ref="D101:K101"/>
    <mergeCell ref="D102:K102"/>
    <mergeCell ref="D91:K91"/>
    <mergeCell ref="D92:K92"/>
    <mergeCell ref="D93:K93"/>
    <mergeCell ref="D94:K94"/>
    <mergeCell ref="D95:K95"/>
    <mergeCell ref="D96:K96"/>
    <mergeCell ref="D87:K87"/>
    <mergeCell ref="D88:K88"/>
    <mergeCell ref="D89:K89"/>
    <mergeCell ref="D90:K90"/>
    <mergeCell ref="D79:K79"/>
    <mergeCell ref="D80:K80"/>
    <mergeCell ref="D81:K81"/>
    <mergeCell ref="D82:K82"/>
    <mergeCell ref="D83:K83"/>
    <mergeCell ref="D84:K84"/>
    <mergeCell ref="D73:K73"/>
    <mergeCell ref="D74:K74"/>
    <mergeCell ref="D75:K75"/>
    <mergeCell ref="D76:K76"/>
    <mergeCell ref="D77:K77"/>
    <mergeCell ref="D78:K78"/>
    <mergeCell ref="D103:K103"/>
    <mergeCell ref="D70:K70"/>
    <mergeCell ref="D71:K71"/>
    <mergeCell ref="D72:K72"/>
    <mergeCell ref="D61:K61"/>
    <mergeCell ref="D62:K62"/>
    <mergeCell ref="D63:K63"/>
    <mergeCell ref="D64:K64"/>
    <mergeCell ref="D65:K65"/>
    <mergeCell ref="D66:K66"/>
    <mergeCell ref="D55:K55"/>
    <mergeCell ref="D56:K56"/>
    <mergeCell ref="D57:K57"/>
    <mergeCell ref="D58:K58"/>
    <mergeCell ref="D59:K59"/>
    <mergeCell ref="D60:K60"/>
    <mergeCell ref="D85:K85"/>
    <mergeCell ref="D86:K86"/>
    <mergeCell ref="D53:K53"/>
    <mergeCell ref="D54:K54"/>
    <mergeCell ref="D43:K43"/>
    <mergeCell ref="D44:K44"/>
    <mergeCell ref="D45:K45"/>
    <mergeCell ref="D46:K46"/>
    <mergeCell ref="D47:K47"/>
    <mergeCell ref="D48:K48"/>
    <mergeCell ref="D37:K37"/>
    <mergeCell ref="D38:K38"/>
    <mergeCell ref="D39:K39"/>
    <mergeCell ref="D40:K40"/>
    <mergeCell ref="D41:K41"/>
    <mergeCell ref="D42:K42"/>
    <mergeCell ref="D67:K67"/>
    <mergeCell ref="D68:K68"/>
    <mergeCell ref="D69:K69"/>
    <mergeCell ref="D36:K36"/>
    <mergeCell ref="D25:K25"/>
    <mergeCell ref="D26:K26"/>
    <mergeCell ref="D27:K27"/>
    <mergeCell ref="D28:K28"/>
    <mergeCell ref="D29:K29"/>
    <mergeCell ref="D30:K30"/>
    <mergeCell ref="D19:K19"/>
    <mergeCell ref="D20:K20"/>
    <mergeCell ref="D21:K21"/>
    <mergeCell ref="D22:K22"/>
    <mergeCell ref="D23:K23"/>
    <mergeCell ref="D24:K24"/>
    <mergeCell ref="D49:K49"/>
    <mergeCell ref="D50:K50"/>
    <mergeCell ref="D51:K51"/>
    <mergeCell ref="D52:K52"/>
    <mergeCell ref="D13:K13"/>
    <mergeCell ref="D14:K14"/>
    <mergeCell ref="D15:K15"/>
    <mergeCell ref="D16:K16"/>
    <mergeCell ref="D17:K17"/>
    <mergeCell ref="D18:K18"/>
    <mergeCell ref="A2:F2"/>
    <mergeCell ref="D8:K8"/>
    <mergeCell ref="D9:K9"/>
    <mergeCell ref="D10:K10"/>
    <mergeCell ref="D11:K11"/>
    <mergeCell ref="D12:K12"/>
    <mergeCell ref="D31:K31"/>
    <mergeCell ref="D32:K32"/>
    <mergeCell ref="D33:K33"/>
    <mergeCell ref="D34:K34"/>
    <mergeCell ref="D35:K35"/>
  </mergeCells>
  <pageMargins left="0.7" right="0.7" top="0.78740157499999996" bottom="0.78740157499999996" header="0.3" footer="0.3"/>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B1:N9"/>
  <sheetViews>
    <sheetView topLeftCell="I1" workbookViewId="0">
      <selection activeCell="K2" sqref="K2"/>
    </sheetView>
  </sheetViews>
  <sheetFormatPr baseColWidth="10" defaultColWidth="11.453125" defaultRowHeight="12.5" x14ac:dyDescent="0.25"/>
  <cols>
    <col min="1" max="1" width="4.81640625" customWidth="1"/>
    <col min="3" max="3" width="22.1796875" bestFit="1" customWidth="1"/>
    <col min="4" max="4" width="28.1796875" bestFit="1" customWidth="1"/>
    <col min="5" max="5" width="21.54296875" bestFit="1" customWidth="1"/>
    <col min="6" max="6" width="22.81640625" bestFit="1" customWidth="1"/>
    <col min="8" max="8" width="67.453125" bestFit="1" customWidth="1"/>
    <col min="9" max="9" width="56.453125" bestFit="1" customWidth="1"/>
    <col min="10" max="10" width="12.81640625" customWidth="1"/>
    <col min="11" max="11" width="33.54296875" customWidth="1"/>
  </cols>
  <sheetData>
    <row r="1" spans="2:14" s="2" customFormat="1" ht="13" x14ac:dyDescent="0.3">
      <c r="B1" s="21" t="s">
        <v>52</v>
      </c>
      <c r="C1" s="2" t="s">
        <v>155</v>
      </c>
      <c r="D1" s="2" t="s">
        <v>430</v>
      </c>
      <c r="E1" s="2" t="s">
        <v>156</v>
      </c>
      <c r="F1" s="2" t="s">
        <v>157</v>
      </c>
      <c r="H1" s="2" t="s">
        <v>1007</v>
      </c>
      <c r="I1" s="2" t="s">
        <v>1525</v>
      </c>
      <c r="J1" s="2" t="s">
        <v>1571</v>
      </c>
      <c r="K1" s="2" t="s">
        <v>1579</v>
      </c>
    </row>
    <row r="2" spans="2:14" x14ac:dyDescent="0.25">
      <c r="B2" s="22" t="s">
        <v>50</v>
      </c>
      <c r="C2" s="1" t="str">
        <f>TRANSLATOR!$B$25</f>
        <v>Yes</v>
      </c>
      <c r="D2" s="1" t="str">
        <f>TRANSLATOR!$B$168</f>
        <v>Yes, no exemption is used</v>
      </c>
      <c r="E2" s="1" t="str">
        <f>TRANSLATOR!$B$28</f>
        <v>No duty to declare</v>
      </c>
      <c r="F2" t="str">
        <f>TRANSLATOR!$B$171</f>
        <v>Yes, attached</v>
      </c>
      <c r="H2" s="1" t="str">
        <f>TRANSLATOR!$B$183</f>
        <v>Yes, an attachment with all applicable part numbers is enclosed</v>
      </c>
      <c r="I2" t="s">
        <v>1764</v>
      </c>
      <c r="J2" s="1"/>
      <c r="K2" t="str">
        <f>TRANSLATOR!B279</f>
        <v>applicable</v>
      </c>
      <c r="L2" s="1"/>
      <c r="M2" s="1"/>
      <c r="N2" s="1"/>
    </row>
    <row r="3" spans="2:14" x14ac:dyDescent="0.25">
      <c r="B3" s="22" t="s">
        <v>49</v>
      </c>
      <c r="C3" s="1" t="str">
        <f>TRANSLATOR!$B$27</f>
        <v>No</v>
      </c>
      <c r="D3" s="1" t="str">
        <f>TRANSLATOR!$B$169</f>
        <v>Yes, RoHS-exemption is used</v>
      </c>
      <c r="E3" s="1" t="str">
        <f>TRANSLATOR!$B$29</f>
        <v>Yes, in tab declared</v>
      </c>
      <c r="F3" t="str">
        <f>TRANSLATOR!$B$170</f>
        <v>No, still missing</v>
      </c>
      <c r="H3" s="1" t="str">
        <f>TRANSLATOR!$B$184</f>
        <v>Not needed, all applicable part numbers are listed directly here on the cover sheet</v>
      </c>
      <c r="I3" s="1" t="s">
        <v>1765</v>
      </c>
      <c r="K3" t="str">
        <f>TRANSLATOR!B280</f>
        <v>not applicable</v>
      </c>
      <c r="L3" s="1"/>
      <c r="M3" s="1"/>
      <c r="N3" s="1"/>
    </row>
    <row r="4" spans="2:14" x14ac:dyDescent="0.25">
      <c r="B4" s="23" t="s">
        <v>51</v>
      </c>
      <c r="C4" s="5"/>
      <c r="D4" s="1" t="str">
        <f>TRANSLATOR!$B$27</f>
        <v>No</v>
      </c>
      <c r="F4" s="5"/>
      <c r="I4" t="s">
        <v>1527</v>
      </c>
      <c r="L4" s="1"/>
      <c r="M4" s="3"/>
    </row>
    <row r="5" spans="2:14" x14ac:dyDescent="0.25">
      <c r="B5" s="23" t="s">
        <v>166</v>
      </c>
      <c r="I5" s="1" t="s">
        <v>1528</v>
      </c>
      <c r="J5" s="1"/>
      <c r="L5" s="1"/>
    </row>
    <row r="6" spans="2:14" x14ac:dyDescent="0.25">
      <c r="B6" s="23" t="s">
        <v>167</v>
      </c>
      <c r="I6" s="1" t="s">
        <v>1529</v>
      </c>
      <c r="J6" s="1"/>
      <c r="L6" s="1"/>
    </row>
    <row r="7" spans="2:14" x14ac:dyDescent="0.25">
      <c r="B7" s="23"/>
      <c r="I7" s="1" t="s">
        <v>1530</v>
      </c>
      <c r="J7" s="1"/>
    </row>
    <row r="8" spans="2:14" x14ac:dyDescent="0.25">
      <c r="B8" s="20"/>
      <c r="I8" s="1" t="s">
        <v>1559</v>
      </c>
      <c r="J8" s="1"/>
    </row>
    <row r="9" spans="2:14" x14ac:dyDescent="0.25">
      <c r="I9" s="1" t="s">
        <v>1560</v>
      </c>
    </row>
  </sheetData>
  <sheetProtection selectLockedCells="1"/>
  <pageMargins left="0.7" right="0.7" top="0.78740157499999996" bottom="0.78740157499999996"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9">
    <tabColor rgb="FF00B050"/>
    <pageSetUpPr fitToPage="1"/>
  </sheetPr>
  <dimension ref="A1:AB93"/>
  <sheetViews>
    <sheetView showGridLines="0" zoomScale="70" zoomScaleNormal="70" zoomScaleSheetLayoutView="80" workbookViewId="0">
      <selection activeCell="N8" sqref="N8"/>
    </sheetView>
  </sheetViews>
  <sheetFormatPr baseColWidth="10" defaultColWidth="11.453125" defaultRowHeight="12.5" x14ac:dyDescent="0.25"/>
  <cols>
    <col min="1" max="1" width="6.81640625" style="147" customWidth="1"/>
    <col min="2" max="2" width="4.1796875" style="147" customWidth="1"/>
    <col min="3" max="3" width="36.54296875" style="147" customWidth="1"/>
    <col min="4" max="4" width="4.81640625" style="147" customWidth="1"/>
    <col min="5" max="5" width="4.453125" style="147" customWidth="1"/>
    <col min="6" max="6" width="5.1796875" style="147" customWidth="1"/>
    <col min="7" max="7" width="2.1796875" style="147" customWidth="1"/>
    <col min="8" max="11" width="4.81640625" style="147" customWidth="1"/>
    <col min="12" max="12" width="5.453125" style="147" customWidth="1"/>
    <col min="13" max="13" width="7" style="147" customWidth="1"/>
    <col min="14" max="14" width="4.81640625" style="147" customWidth="1"/>
    <col min="15" max="15" width="7.453125" style="147" customWidth="1"/>
    <col min="16" max="18" width="4.81640625" style="147" customWidth="1"/>
    <col min="19" max="19" width="6.1796875" style="242" customWidth="1"/>
    <col min="20" max="20" width="3.1796875" style="147" customWidth="1"/>
    <col min="21" max="21" width="11.453125" style="148"/>
    <col min="22" max="22" width="4.1796875" style="148" customWidth="1"/>
    <col min="23" max="26" width="11.453125" style="149"/>
    <col min="27" max="27" width="13.81640625" style="149" customWidth="1"/>
    <col min="28" max="28" width="11.453125" style="149"/>
    <col min="29" max="16384" width="11.453125" style="147"/>
  </cols>
  <sheetData>
    <row r="1" spans="1:27" ht="40" customHeight="1" x14ac:dyDescent="0.25"/>
    <row r="2" spans="1:27" ht="25" customHeight="1" x14ac:dyDescent="0.25">
      <c r="A2" s="150" t="s">
        <v>128</v>
      </c>
    </row>
    <row r="3" spans="1:27" ht="25" customHeight="1" x14ac:dyDescent="0.45">
      <c r="A3" s="150" t="str">
        <f>TRANSLATOR!$B$5</f>
        <v>Declaration &amp; Confirmation of Regulated Substances</v>
      </c>
      <c r="B3" s="149"/>
      <c r="C3" s="151"/>
      <c r="D3" s="152"/>
      <c r="E3" s="153"/>
      <c r="F3" s="153"/>
      <c r="G3" s="154"/>
      <c r="H3" s="154"/>
      <c r="I3" s="154"/>
      <c r="J3" s="154"/>
      <c r="K3" s="154"/>
      <c r="L3" s="154"/>
      <c r="M3" s="151"/>
      <c r="N3" s="151"/>
      <c r="O3" s="149"/>
      <c r="P3" s="149"/>
      <c r="Q3" s="149"/>
      <c r="R3" s="149"/>
      <c r="S3" s="157"/>
      <c r="T3" s="149"/>
      <c r="U3" s="155"/>
      <c r="V3" s="155" t="s">
        <v>46</v>
      </c>
    </row>
    <row r="4" spans="1:27" ht="9.65" customHeight="1" x14ac:dyDescent="0.45">
      <c r="A4" s="149"/>
      <c r="B4" s="149"/>
      <c r="C4" s="151"/>
      <c r="D4" s="152"/>
      <c r="E4" s="153"/>
      <c r="F4" s="153"/>
      <c r="G4" s="154"/>
      <c r="H4" s="154"/>
      <c r="I4" s="154"/>
      <c r="J4" s="154"/>
      <c r="K4" s="154"/>
      <c r="L4" s="154"/>
      <c r="M4" s="151"/>
      <c r="N4" s="151"/>
      <c r="O4" s="149"/>
      <c r="P4" s="149"/>
      <c r="Q4" s="149"/>
      <c r="R4" s="149"/>
      <c r="S4" s="157"/>
      <c r="T4" s="149"/>
      <c r="U4" s="155"/>
      <c r="V4" s="155"/>
    </row>
    <row r="5" spans="1:27" ht="12.65" customHeight="1" x14ac:dyDescent="0.45">
      <c r="A5" s="149"/>
      <c r="B5" s="149"/>
      <c r="C5" s="151"/>
      <c r="D5" s="152"/>
      <c r="E5" s="153"/>
      <c r="F5" s="153"/>
      <c r="G5" s="154"/>
      <c r="H5" s="154"/>
      <c r="I5" s="154"/>
      <c r="J5" s="154"/>
      <c r="K5" s="154"/>
      <c r="L5" s="154"/>
      <c r="M5" s="156"/>
      <c r="N5" s="156"/>
      <c r="O5" s="157"/>
      <c r="P5" s="157"/>
      <c r="Q5" s="157"/>
      <c r="R5" s="149"/>
      <c r="S5" s="157"/>
      <c r="T5" s="149"/>
      <c r="U5" s="155"/>
      <c r="V5" s="155"/>
    </row>
    <row r="6" spans="1:27" ht="30" customHeight="1" x14ac:dyDescent="0.25">
      <c r="A6" s="149"/>
      <c r="B6" s="149"/>
      <c r="C6" s="633" t="str">
        <f>TRANSLATOR!$B$80</f>
        <v>Is it or does it contain a packaging / a packaging component?</v>
      </c>
      <c r="D6" s="633"/>
      <c r="E6" s="633"/>
      <c r="F6" s="633"/>
      <c r="G6" s="633"/>
      <c r="H6" s="633"/>
      <c r="I6" s="158"/>
      <c r="J6" s="336"/>
      <c r="K6" s="336" t="str">
        <f>TRANSLATOR!$B$25</f>
        <v>Yes</v>
      </c>
      <c r="L6" s="336"/>
      <c r="M6" s="336" t="str">
        <f>TRANSLATOR!$B$27</f>
        <v>No</v>
      </c>
      <c r="N6" s="337">
        <v>2</v>
      </c>
      <c r="O6" s="650" t="str">
        <f>IF($N$6=1,TRANSLATOR!$B$193,"-")</f>
        <v>-</v>
      </c>
      <c r="P6" s="650"/>
      <c r="Q6" s="650"/>
      <c r="R6" s="650"/>
      <c r="S6" s="650"/>
      <c r="T6" s="650"/>
      <c r="U6" s="650"/>
      <c r="V6" s="650"/>
      <c r="W6" s="650"/>
      <c r="X6" s="650"/>
      <c r="Y6" s="650"/>
      <c r="Z6" s="650"/>
      <c r="AA6" s="650"/>
    </row>
    <row r="7" spans="1:27" s="161" customFormat="1" ht="19.5" customHeight="1" x14ac:dyDescent="0.25">
      <c r="C7" s="162"/>
      <c r="D7" s="162"/>
      <c r="E7" s="162"/>
      <c r="F7" s="162"/>
      <c r="G7" s="163"/>
      <c r="H7" s="163"/>
      <c r="I7" s="163"/>
      <c r="J7" s="328"/>
      <c r="K7" s="338"/>
      <c r="L7" s="330"/>
      <c r="M7" s="339"/>
      <c r="N7" s="340"/>
      <c r="O7" s="164"/>
      <c r="P7" s="164"/>
      <c r="Q7" s="164"/>
      <c r="R7" s="164"/>
      <c r="S7" s="164"/>
      <c r="T7" s="165"/>
      <c r="U7" s="166"/>
      <c r="V7" s="166"/>
    </row>
    <row r="8" spans="1:27" s="161" customFormat="1" ht="30" customHeight="1" x14ac:dyDescent="0.25">
      <c r="C8" s="633" t="str">
        <f>TRANSLATOR!$B$81</f>
        <v>Is it or does it contain a battery - or is it foreseen as a part of a battery?</v>
      </c>
      <c r="D8" s="633"/>
      <c r="E8" s="633"/>
      <c r="F8" s="633"/>
      <c r="G8" s="633"/>
      <c r="H8" s="633"/>
      <c r="I8" s="167"/>
      <c r="J8" s="336"/>
      <c r="K8" s="336" t="str">
        <f>TRANSLATOR!$B$25</f>
        <v>Yes</v>
      </c>
      <c r="L8" s="336"/>
      <c r="M8" s="336" t="str">
        <f>TRANSLATOR!$B$27</f>
        <v>No</v>
      </c>
      <c r="N8" s="340">
        <v>1</v>
      </c>
      <c r="O8" s="164"/>
      <c r="P8" s="165"/>
      <c r="Q8" s="165"/>
      <c r="R8" s="165"/>
      <c r="S8" s="164"/>
      <c r="T8" s="165"/>
      <c r="U8" s="168"/>
      <c r="V8" s="168"/>
    </row>
    <row r="9" spans="1:27" s="149" customFormat="1" ht="19.5" customHeight="1" x14ac:dyDescent="0.25">
      <c r="C9" s="169"/>
      <c r="D9" s="169"/>
      <c r="E9" s="169"/>
      <c r="F9" s="169"/>
      <c r="G9" s="169"/>
      <c r="H9" s="169"/>
      <c r="I9" s="170"/>
      <c r="J9" s="329"/>
      <c r="K9" s="329"/>
      <c r="L9" s="329"/>
      <c r="M9" s="341"/>
      <c r="N9" s="252"/>
      <c r="O9" s="171"/>
      <c r="P9" s="172"/>
      <c r="Q9" s="172"/>
      <c r="R9" s="172"/>
      <c r="S9" s="171"/>
      <c r="T9" s="172"/>
      <c r="U9" s="173"/>
      <c r="V9" s="173"/>
    </row>
    <row r="10" spans="1:27" s="161" customFormat="1" ht="40" customHeight="1" x14ac:dyDescent="0.25">
      <c r="C10" s="633" t="str">
        <f>TRANSLATOR!$B$177</f>
        <v>Is it or does it contain a power cord, a charger or an electr. assembly?</v>
      </c>
      <c r="D10" s="633"/>
      <c r="E10" s="633"/>
      <c r="F10" s="633"/>
      <c r="G10" s="633"/>
      <c r="H10" s="633"/>
      <c r="I10" s="167"/>
      <c r="J10" s="336"/>
      <c r="K10" s="336" t="str">
        <f>TRANSLATOR!$B$25</f>
        <v>Yes</v>
      </c>
      <c r="L10" s="336"/>
      <c r="M10" s="336" t="str">
        <f>TRANSLATOR!$B$27</f>
        <v>No</v>
      </c>
      <c r="N10" s="342">
        <v>1</v>
      </c>
      <c r="O10" s="651" t="str">
        <f>IF($N$10=1,TRANSLATOR!$B$160,"-")</f>
        <v xml:space="preserve">No complete testing necessary - only raw materials (which might be touched by the user or often by the worker while production) needs to be tested according the following list. 
Please select the raw materials separatly. </v>
      </c>
      <c r="P10" s="651"/>
      <c r="Q10" s="651"/>
      <c r="R10" s="651"/>
      <c r="S10" s="651"/>
      <c r="T10" s="651"/>
      <c r="U10" s="651"/>
      <c r="V10" s="651"/>
      <c r="W10" s="651"/>
      <c r="X10" s="651"/>
      <c r="Y10" s="651"/>
      <c r="Z10" s="651"/>
      <c r="AA10" s="651"/>
    </row>
    <row r="11" spans="1:27" s="149" customFormat="1" ht="19.5" customHeight="1" x14ac:dyDescent="0.25">
      <c r="C11" s="169"/>
      <c r="D11" s="169"/>
      <c r="E11" s="169"/>
      <c r="F11" s="169"/>
      <c r="G11" s="169"/>
      <c r="H11" s="169"/>
      <c r="I11" s="170"/>
      <c r="J11" s="329"/>
      <c r="K11" s="329"/>
      <c r="L11" s="329"/>
      <c r="M11" s="341"/>
      <c r="N11" s="252"/>
      <c r="O11" s="171"/>
      <c r="P11" s="172"/>
      <c r="Q11" s="172"/>
      <c r="R11" s="172"/>
      <c r="S11" s="171"/>
      <c r="T11" s="172"/>
      <c r="U11" s="173"/>
      <c r="V11" s="173"/>
    </row>
    <row r="12" spans="1:27" s="149" customFormat="1" ht="49.5" customHeight="1" x14ac:dyDescent="0.25">
      <c r="C12" s="633" t="str">
        <f>TRANSLATOR!$B$180</f>
        <v>Can you ensure that this product will never be introduced in the United States nor Canadian market?</v>
      </c>
      <c r="D12" s="633"/>
      <c r="E12" s="633"/>
      <c r="F12" s="633"/>
      <c r="G12" s="633"/>
      <c r="H12" s="633"/>
      <c r="I12" s="167"/>
      <c r="J12" s="336"/>
      <c r="K12" s="336" t="str">
        <f>TRANSLATOR!$B$25</f>
        <v>Yes</v>
      </c>
      <c r="L12" s="336"/>
      <c r="M12" s="336" t="str">
        <f>TRANSLATOR!$B$27</f>
        <v>No</v>
      </c>
      <c r="N12" s="343">
        <v>2</v>
      </c>
      <c r="O12" s="651" t="str">
        <f>IF($N$12=1,TRANSLATOR!$B$181,"-")</f>
        <v>-</v>
      </c>
      <c r="P12" s="651"/>
      <c r="Q12" s="651"/>
      <c r="R12" s="651"/>
      <c r="S12" s="651"/>
      <c r="T12" s="651"/>
      <c r="U12" s="651"/>
      <c r="V12" s="651"/>
      <c r="W12" s="651"/>
      <c r="X12" s="651"/>
      <c r="Y12" s="651"/>
      <c r="Z12" s="651"/>
      <c r="AA12" s="651"/>
    </row>
    <row r="13" spans="1:27" s="149" customFormat="1" ht="19.5" customHeight="1" x14ac:dyDescent="0.25">
      <c r="C13" s="169"/>
      <c r="D13" s="169"/>
      <c r="E13" s="169"/>
      <c r="F13" s="169"/>
      <c r="G13" s="169"/>
      <c r="H13" s="169"/>
      <c r="I13" s="170"/>
      <c r="J13" s="329"/>
      <c r="K13" s="329"/>
      <c r="L13" s="329"/>
      <c r="M13" s="341"/>
      <c r="N13" s="252"/>
      <c r="O13" s="171"/>
      <c r="P13" s="172"/>
      <c r="Q13" s="172"/>
      <c r="R13" s="172"/>
      <c r="S13" s="171"/>
      <c r="T13" s="172"/>
      <c r="U13" s="173"/>
      <c r="V13" s="173"/>
    </row>
    <row r="14" spans="1:27" s="149" customFormat="1" ht="50.5" customHeight="1" x14ac:dyDescent="0.25">
      <c r="C14" s="633" t="str">
        <f>TRANSLATOR!B205</f>
        <v>Is it or does it contain: oil, lubricant, wire, cables, electronics, soft plastic, rubber, or a flame rated resin?</v>
      </c>
      <c r="D14" s="633"/>
      <c r="E14" s="633"/>
      <c r="F14" s="633"/>
      <c r="G14" s="633"/>
      <c r="H14" s="633"/>
      <c r="I14" s="167"/>
      <c r="J14" s="336"/>
      <c r="K14" s="336" t="str">
        <f>TRANSLATOR!$B$25</f>
        <v>Yes</v>
      </c>
      <c r="L14" s="336"/>
      <c r="M14" s="336" t="str">
        <f>TRANSLATOR!$B$27</f>
        <v>No</v>
      </c>
      <c r="N14" s="343">
        <v>1</v>
      </c>
      <c r="O14" s="321"/>
      <c r="P14" s="321"/>
      <c r="Q14" s="321"/>
      <c r="R14" s="321"/>
      <c r="S14" s="321"/>
      <c r="T14" s="321"/>
      <c r="U14" s="321"/>
      <c r="V14" s="321"/>
      <c r="W14" s="321"/>
      <c r="X14" s="321"/>
      <c r="Y14" s="321"/>
      <c r="Z14" s="321"/>
      <c r="AA14" s="321"/>
    </row>
    <row r="15" spans="1:27" s="149" customFormat="1" ht="19.5" customHeight="1" x14ac:dyDescent="0.25">
      <c r="C15" s="169"/>
      <c r="D15" s="169"/>
      <c r="E15" s="169"/>
      <c r="F15" s="169"/>
      <c r="G15" s="169"/>
      <c r="H15" s="169"/>
      <c r="I15" s="170"/>
      <c r="J15" s="329"/>
      <c r="K15" s="329"/>
      <c r="L15" s="329"/>
      <c r="M15" s="341"/>
      <c r="N15" s="252"/>
      <c r="O15" s="171"/>
      <c r="P15" s="172"/>
      <c r="Q15" s="172"/>
      <c r="R15" s="172"/>
      <c r="S15" s="171"/>
      <c r="T15" s="172"/>
      <c r="U15" s="173"/>
      <c r="V15" s="173"/>
    </row>
    <row r="16" spans="1:27" s="149" customFormat="1" ht="58" customHeight="1" x14ac:dyDescent="0.25">
      <c r="C16" s="633" t="str">
        <f>TRANSLATOR!$B$220</f>
        <v>Is it or does it contain a printed packaging material or printed manual? (e.g. carton sleeve, pouches, labels or manuals, …)</v>
      </c>
      <c r="D16" s="633"/>
      <c r="E16" s="633"/>
      <c r="F16" s="633"/>
      <c r="G16" s="633"/>
      <c r="H16" s="633"/>
      <c r="I16" s="167"/>
      <c r="J16" s="373"/>
      <c r="K16" s="374" t="str">
        <f>TRANSLATOR!$B$25</f>
        <v>Yes</v>
      </c>
      <c r="L16" s="374"/>
      <c r="M16" s="375" t="str">
        <f>TRANSLATOR!$B$27</f>
        <v>No</v>
      </c>
      <c r="N16" s="343">
        <v>1</v>
      </c>
      <c r="O16" s="668"/>
      <c r="P16" s="668"/>
      <c r="Q16" s="668"/>
      <c r="R16" s="668"/>
      <c r="S16" s="668"/>
      <c r="T16" s="668"/>
      <c r="U16" s="668"/>
      <c r="V16" s="668"/>
      <c r="W16" s="668"/>
      <c r="X16" s="668"/>
      <c r="Y16" s="668"/>
      <c r="Z16" s="668"/>
      <c r="AA16" s="668"/>
    </row>
    <row r="17" spans="1:28" s="149" customFormat="1" ht="19.5" customHeight="1" x14ac:dyDescent="0.25">
      <c r="C17" s="169"/>
      <c r="D17" s="169"/>
      <c r="E17" s="169"/>
      <c r="F17" s="169"/>
      <c r="G17" s="169"/>
      <c r="H17" s="169"/>
      <c r="I17" s="170"/>
      <c r="J17" s="170"/>
      <c r="K17" s="170"/>
      <c r="L17" s="170"/>
      <c r="M17" s="171"/>
      <c r="N17" s="171"/>
      <c r="O17" s="171"/>
      <c r="P17" s="172"/>
      <c r="Q17" s="172"/>
      <c r="R17" s="172"/>
      <c r="S17" s="171"/>
      <c r="T17" s="172"/>
      <c r="U17" s="173"/>
      <c r="V17" s="173"/>
    </row>
    <row r="18" spans="1:28" s="149" customFormat="1" ht="19.5" customHeight="1" thickBot="1" x14ac:dyDescent="0.3">
      <c r="C18" s="174" t="str">
        <f>TRANSLATOR!$B$82</f>
        <v>The part contains following materials:</v>
      </c>
      <c r="D18" s="175" t="str">
        <f>IF(SUM(COUNTIF(Material!$A$22:$A$28,TRUE)+COUNTIF(Material!$S$22:$S$27,TRUE))&gt;=1,"yes","no")</f>
        <v>yes</v>
      </c>
      <c r="E18" s="169"/>
      <c r="F18" s="169"/>
      <c r="G18" s="169"/>
      <c r="H18" s="176"/>
      <c r="I18" s="170"/>
      <c r="J18" s="170"/>
      <c r="K18" s="170"/>
      <c r="L18" s="170"/>
      <c r="M18" s="172"/>
      <c r="N18" s="177"/>
      <c r="O18" s="177"/>
      <c r="P18" s="172"/>
      <c r="Q18" s="172"/>
      <c r="R18" s="178"/>
      <c r="S18" s="171"/>
      <c r="T18" s="172"/>
      <c r="U18" s="160"/>
      <c r="V18" s="160"/>
      <c r="W18" s="160"/>
      <c r="AA18" s="172"/>
    </row>
    <row r="19" spans="1:28" s="149" customFormat="1" ht="19.5" customHeight="1" x14ac:dyDescent="0.25">
      <c r="B19" s="638" t="str">
        <f>TRANSLATOR!$B$25</f>
        <v>Yes</v>
      </c>
      <c r="C19" s="639"/>
      <c r="D19" s="639"/>
      <c r="E19" s="639"/>
      <c r="F19" s="639"/>
      <c r="G19" s="639"/>
      <c r="H19" s="639"/>
      <c r="I19" s="639"/>
      <c r="J19" s="639"/>
      <c r="K19" s="639"/>
      <c r="L19" s="639"/>
      <c r="M19" s="639"/>
      <c r="N19" s="639"/>
      <c r="O19" s="639"/>
      <c r="P19" s="639"/>
      <c r="Q19" s="639"/>
      <c r="R19" s="639"/>
      <c r="S19" s="640"/>
      <c r="T19" s="165"/>
      <c r="U19" s="160"/>
      <c r="V19" s="160"/>
      <c r="W19" s="659" t="str">
        <f>TRANSLATOR!$B$27</f>
        <v>No</v>
      </c>
      <c r="X19" s="660"/>
      <c r="Y19" s="660"/>
      <c r="Z19" s="661"/>
      <c r="AA19" s="172"/>
    </row>
    <row r="20" spans="1:28" s="149" customFormat="1" ht="16" customHeight="1" thickBot="1" x14ac:dyDescent="0.3">
      <c r="B20" s="641"/>
      <c r="C20" s="642"/>
      <c r="D20" s="642"/>
      <c r="E20" s="642"/>
      <c r="F20" s="642"/>
      <c r="G20" s="642"/>
      <c r="H20" s="642"/>
      <c r="I20" s="642"/>
      <c r="J20" s="642"/>
      <c r="K20" s="642"/>
      <c r="L20" s="642"/>
      <c r="M20" s="642"/>
      <c r="N20" s="642"/>
      <c r="O20" s="642"/>
      <c r="P20" s="642"/>
      <c r="Q20" s="642"/>
      <c r="R20" s="642"/>
      <c r="S20" s="643"/>
      <c r="T20" s="165"/>
      <c r="U20" s="160"/>
      <c r="V20" s="160"/>
      <c r="W20" s="662"/>
      <c r="X20" s="663"/>
      <c r="Y20" s="663"/>
      <c r="Z20" s="664"/>
      <c r="AA20" s="172"/>
    </row>
    <row r="21" spans="1:28" s="149" customFormat="1" ht="16" customHeight="1" thickBot="1" x14ac:dyDescent="0.3">
      <c r="A21" s="347"/>
      <c r="B21" s="348"/>
      <c r="C21" s="348"/>
      <c r="D21" s="348"/>
      <c r="E21" s="348"/>
      <c r="F21" s="348"/>
      <c r="G21" s="348"/>
      <c r="H21" s="348"/>
      <c r="I21" s="348"/>
      <c r="J21" s="348"/>
      <c r="K21" s="348"/>
      <c r="L21" s="348"/>
      <c r="M21" s="348"/>
      <c r="N21" s="348"/>
      <c r="O21" s="349"/>
      <c r="P21" s="350"/>
      <c r="Q21" s="350"/>
      <c r="R21" s="350"/>
      <c r="S21" s="252"/>
      <c r="T21" s="172"/>
      <c r="U21" s="160"/>
      <c r="V21" s="160"/>
      <c r="W21" s="160"/>
      <c r="AA21" s="172"/>
    </row>
    <row r="22" spans="1:28" s="149" customFormat="1" ht="16" customHeight="1" thickTop="1" x14ac:dyDescent="0.25">
      <c r="A22" s="347" t="b">
        <v>1</v>
      </c>
      <c r="B22" s="331"/>
      <c r="C22" s="344" t="str">
        <f>TRANSLATOR!$B$83</f>
        <v>PVC plastic</v>
      </c>
      <c r="D22" s="351"/>
      <c r="E22" s="351"/>
      <c r="F22" s="352"/>
      <c r="G22" s="353"/>
      <c r="H22" s="354"/>
      <c r="I22" s="333"/>
      <c r="J22" s="344" t="str">
        <f>TRANSLATOR!$B$87</f>
        <v>Tin, Solders or solder wire</v>
      </c>
      <c r="K22" s="344"/>
      <c r="L22" s="344"/>
      <c r="M22" s="344"/>
      <c r="N22" s="344"/>
      <c r="O22" s="344"/>
      <c r="P22" s="344"/>
      <c r="Q22" s="344"/>
      <c r="R22" s="355"/>
      <c r="S22" s="356" t="b">
        <v>1</v>
      </c>
      <c r="T22" s="173"/>
      <c r="U22" s="173"/>
      <c r="V22" s="173"/>
      <c r="W22" s="665" t="str">
        <f>TRANSLATOR!$B$97</f>
        <v>The part does not contain any of the materials listed on the left</v>
      </c>
      <c r="X22" s="665"/>
      <c r="Y22" s="665"/>
      <c r="Z22" s="665"/>
      <c r="AA22" s="172"/>
    </row>
    <row r="23" spans="1:28" s="149" customFormat="1" ht="16" customHeight="1" x14ac:dyDescent="0.25">
      <c r="A23" s="347" t="b">
        <v>1</v>
      </c>
      <c r="B23" s="332"/>
      <c r="C23" s="345" t="str">
        <f>TRANSLATOR!$B$84</f>
        <v>soft plastic (elastomere, TPE, etc.)</v>
      </c>
      <c r="D23" s="357"/>
      <c r="E23" s="357"/>
      <c r="F23" s="358"/>
      <c r="G23" s="353"/>
      <c r="H23" s="354"/>
      <c r="I23" s="334"/>
      <c r="J23" s="345" t="str">
        <f>TRANSLATOR!$B$88</f>
        <v>Brazing Fillers</v>
      </c>
      <c r="K23" s="345"/>
      <c r="L23" s="345"/>
      <c r="M23" s="345"/>
      <c r="N23" s="345"/>
      <c r="O23" s="345"/>
      <c r="P23" s="345"/>
      <c r="Q23" s="345"/>
      <c r="R23" s="359"/>
      <c r="S23" s="356" t="b">
        <v>1</v>
      </c>
      <c r="T23" s="173"/>
      <c r="U23" s="173"/>
      <c r="V23" s="173"/>
      <c r="W23" s="665"/>
      <c r="X23" s="665"/>
      <c r="Y23" s="665"/>
      <c r="Z23" s="665"/>
    </row>
    <row r="24" spans="1:28" s="149" customFormat="1" ht="16" customHeight="1" x14ac:dyDescent="0.25">
      <c r="A24" s="347" t="b">
        <v>1</v>
      </c>
      <c r="B24" s="332"/>
      <c r="C24" s="345" t="str">
        <f>TRANSLATOR!$B$85</f>
        <v>red, orange or yellow coloured plastic</v>
      </c>
      <c r="D24" s="357"/>
      <c r="E24" s="357"/>
      <c r="F24" s="358"/>
      <c r="G24" s="353"/>
      <c r="H24" s="354"/>
      <c r="I24" s="334"/>
      <c r="J24" s="345" t="str">
        <f>TRANSLATOR!$B$89</f>
        <v>Fasteners with chromated surface</v>
      </c>
      <c r="K24" s="345"/>
      <c r="L24" s="345"/>
      <c r="M24" s="345"/>
      <c r="N24" s="345"/>
      <c r="O24" s="345"/>
      <c r="P24" s="345"/>
      <c r="Q24" s="345"/>
      <c r="R24" s="359"/>
      <c r="S24" s="356" t="b">
        <v>1</v>
      </c>
      <c r="T24" s="173"/>
      <c r="U24" s="173"/>
      <c r="V24" s="173"/>
      <c r="W24" s="665"/>
      <c r="X24" s="665"/>
      <c r="Y24" s="665"/>
      <c r="Z24" s="665"/>
    </row>
    <row r="25" spans="1:28" s="149" customFormat="1" ht="16" customHeight="1" x14ac:dyDescent="0.25">
      <c r="A25" s="347" t="b">
        <v>1</v>
      </c>
      <c r="B25" s="332"/>
      <c r="C25" s="345" t="str">
        <f>TRANSLATOR!$B$86</f>
        <v>black coloured plastic</v>
      </c>
      <c r="D25" s="357"/>
      <c r="E25" s="357"/>
      <c r="F25" s="358"/>
      <c r="G25" s="353"/>
      <c r="H25" s="354"/>
      <c r="I25" s="334"/>
      <c r="J25" s="345" t="str">
        <f>TRANSLATOR!$B$90</f>
        <v>High pressure die casting</v>
      </c>
      <c r="K25" s="345"/>
      <c r="L25" s="345"/>
      <c r="M25" s="345"/>
      <c r="N25" s="345"/>
      <c r="O25" s="345"/>
      <c r="P25" s="345"/>
      <c r="Q25" s="345"/>
      <c r="R25" s="359"/>
      <c r="S25" s="252" t="b">
        <v>1</v>
      </c>
      <c r="T25" s="172"/>
      <c r="U25" s="173"/>
      <c r="V25" s="173"/>
    </row>
    <row r="26" spans="1:28" s="149" customFormat="1" ht="16" customHeight="1" x14ac:dyDescent="0.25">
      <c r="A26" s="347"/>
      <c r="B26" s="360"/>
      <c r="C26" s="345"/>
      <c r="D26" s="357"/>
      <c r="E26" s="357"/>
      <c r="F26" s="358"/>
      <c r="G26" s="353"/>
      <c r="H26" s="354"/>
      <c r="I26" s="334"/>
      <c r="J26" s="345" t="str">
        <f>TRANSLATOR!$B$91</f>
        <v>Sintered parts</v>
      </c>
      <c r="K26" s="345"/>
      <c r="L26" s="345"/>
      <c r="M26" s="345"/>
      <c r="N26" s="345"/>
      <c r="O26" s="345"/>
      <c r="P26" s="345"/>
      <c r="Q26" s="345"/>
      <c r="R26" s="359"/>
      <c r="S26" s="252" t="b">
        <v>1</v>
      </c>
      <c r="T26" s="172"/>
      <c r="U26" s="173"/>
      <c r="V26" s="173"/>
    </row>
    <row r="27" spans="1:28" s="149" customFormat="1" ht="16" customHeight="1" x14ac:dyDescent="0.25">
      <c r="A27" s="347"/>
      <c r="B27" s="360"/>
      <c r="C27" s="345"/>
      <c r="D27" s="357"/>
      <c r="E27" s="357"/>
      <c r="F27" s="358"/>
      <c r="G27" s="353"/>
      <c r="H27" s="354"/>
      <c r="I27" s="334"/>
      <c r="J27" s="345" t="str">
        <f>TRANSLATOR!$B$95</f>
        <v>Textile for end users</v>
      </c>
      <c r="K27" s="345"/>
      <c r="L27" s="345"/>
      <c r="M27" s="345"/>
      <c r="N27" s="345"/>
      <c r="O27" s="345"/>
      <c r="P27" s="345"/>
      <c r="Q27" s="345"/>
      <c r="R27" s="359"/>
      <c r="S27" s="252" t="b">
        <v>1</v>
      </c>
      <c r="T27" s="172"/>
      <c r="U27" s="173"/>
      <c r="V27" s="173"/>
    </row>
    <row r="28" spans="1:28" s="149" customFormat="1" ht="16" customHeight="1" thickBot="1" x14ac:dyDescent="0.3">
      <c r="A28" s="347"/>
      <c r="B28" s="361"/>
      <c r="C28" s="346"/>
      <c r="D28" s="362"/>
      <c r="E28" s="362"/>
      <c r="F28" s="363"/>
      <c r="G28" s="353"/>
      <c r="H28" s="354"/>
      <c r="I28" s="335"/>
      <c r="J28" s="346" t="str">
        <f>TRANSLATOR!$B$175</f>
        <v>Lubricating Grease</v>
      </c>
      <c r="K28" s="346"/>
      <c r="L28" s="346"/>
      <c r="M28" s="346"/>
      <c r="N28" s="346"/>
      <c r="O28" s="346"/>
      <c r="P28" s="346"/>
      <c r="Q28" s="346"/>
      <c r="R28" s="364"/>
      <c r="S28" s="252" t="b">
        <v>1</v>
      </c>
      <c r="T28" s="172"/>
      <c r="U28" s="173"/>
      <c r="V28" s="173"/>
    </row>
    <row r="29" spans="1:28" s="149" customFormat="1" ht="16" customHeight="1" thickTop="1" x14ac:dyDescent="0.25">
      <c r="A29" s="347"/>
      <c r="B29" s="365"/>
      <c r="C29" s="366"/>
      <c r="D29" s="366"/>
      <c r="E29" s="366"/>
      <c r="F29" s="366"/>
      <c r="G29" s="366"/>
      <c r="H29" s="367"/>
      <c r="I29" s="368"/>
      <c r="J29" s="368"/>
      <c r="K29" s="368"/>
      <c r="L29" s="368"/>
      <c r="M29" s="349"/>
      <c r="N29" s="349"/>
      <c r="O29" s="349"/>
      <c r="P29" s="350"/>
      <c r="Q29" s="350"/>
      <c r="R29" s="350"/>
      <c r="S29" s="252"/>
      <c r="T29" s="172"/>
      <c r="U29" s="173"/>
      <c r="V29" s="173"/>
    </row>
    <row r="30" spans="1:28" s="149" customFormat="1" ht="16" customHeight="1" x14ac:dyDescent="0.25">
      <c r="A30" s="179"/>
      <c r="B30" s="179"/>
      <c r="C30" s="181"/>
      <c r="D30" s="181"/>
      <c r="E30" s="181"/>
      <c r="F30" s="181"/>
      <c r="G30" s="181"/>
      <c r="H30" s="182"/>
      <c r="I30" s="183"/>
      <c r="J30" s="183"/>
      <c r="K30" s="183"/>
      <c r="L30" s="183"/>
      <c r="M30" s="180"/>
      <c r="N30" s="180"/>
      <c r="O30" s="180"/>
      <c r="P30" s="172"/>
      <c r="Q30" s="172"/>
      <c r="R30" s="172"/>
      <c r="S30" s="171"/>
      <c r="T30" s="172"/>
      <c r="U30" s="172"/>
      <c r="V30" s="173"/>
    </row>
    <row r="31" spans="1:28" s="149" customFormat="1" ht="16" customHeight="1" x14ac:dyDescent="0.25">
      <c r="A31" s="179"/>
      <c r="B31" s="179"/>
      <c r="C31" s="181"/>
      <c r="D31" s="181"/>
      <c r="E31" s="181"/>
      <c r="F31" s="181"/>
      <c r="G31" s="181"/>
      <c r="H31" s="182"/>
      <c r="I31" s="183"/>
      <c r="J31" s="183"/>
      <c r="K31" s="183"/>
      <c r="L31" s="183"/>
      <c r="M31" s="180"/>
      <c r="N31" s="180"/>
      <c r="O31" s="180"/>
      <c r="P31" s="172"/>
      <c r="Q31" s="172"/>
      <c r="R31" s="172"/>
      <c r="S31" s="171"/>
      <c r="T31" s="172"/>
      <c r="U31" s="172"/>
      <c r="V31" s="155"/>
    </row>
    <row r="32" spans="1:28" s="160" customFormat="1" ht="16" customHeight="1" x14ac:dyDescent="0.25">
      <c r="B32" s="644" t="e">
        <f>TRANSLATOR!#REF!</f>
        <v>#REF!</v>
      </c>
      <c r="C32" s="644"/>
      <c r="D32" s="644"/>
      <c r="E32" s="644"/>
      <c r="F32" s="644"/>
      <c r="G32" s="644"/>
      <c r="H32" s="644"/>
      <c r="I32" s="644"/>
      <c r="J32" s="644"/>
      <c r="K32" s="644"/>
      <c r="L32" s="644"/>
      <c r="M32" s="644"/>
      <c r="N32" s="644"/>
      <c r="O32" s="644"/>
      <c r="P32" s="644"/>
      <c r="Q32" s="644"/>
      <c r="R32" s="644"/>
      <c r="S32" s="644"/>
      <c r="T32" s="172"/>
      <c r="U32" s="172"/>
      <c r="V32" s="184"/>
      <c r="W32" s="666" t="str">
        <f>TRANSLATOR!$B$96</f>
        <v>Declaration necessary</v>
      </c>
      <c r="X32" s="666"/>
      <c r="Y32" s="666"/>
      <c r="Z32" s="666"/>
      <c r="AA32" s="172"/>
      <c r="AB32" s="172"/>
    </row>
    <row r="33" spans="2:28" s="160" customFormat="1" ht="16" customHeight="1" x14ac:dyDescent="0.25">
      <c r="B33" s="644"/>
      <c r="C33" s="644"/>
      <c r="D33" s="644"/>
      <c r="E33" s="644"/>
      <c r="F33" s="644"/>
      <c r="G33" s="644"/>
      <c r="H33" s="644"/>
      <c r="I33" s="644"/>
      <c r="J33" s="644"/>
      <c r="K33" s="644"/>
      <c r="L33" s="644"/>
      <c r="M33" s="644"/>
      <c r="N33" s="644"/>
      <c r="O33" s="644"/>
      <c r="P33" s="644"/>
      <c r="Q33" s="644"/>
      <c r="R33" s="644"/>
      <c r="S33" s="644"/>
      <c r="T33" s="172"/>
      <c r="U33" s="172"/>
      <c r="V33" s="184"/>
      <c r="W33" s="666"/>
      <c r="X33" s="666"/>
      <c r="Y33" s="666"/>
      <c r="Z33" s="666"/>
      <c r="AA33" s="172"/>
      <c r="AB33" s="172"/>
    </row>
    <row r="34" spans="2:28" s="160" customFormat="1" ht="27.65" customHeight="1" x14ac:dyDescent="0.25">
      <c r="B34" s="645" t="e">
        <f>TRANSLATOR!#REF!</f>
        <v>#REF!</v>
      </c>
      <c r="C34" s="645"/>
      <c r="D34" s="645"/>
      <c r="E34" s="645"/>
      <c r="F34" s="645"/>
      <c r="G34" s="645"/>
      <c r="H34" s="645"/>
      <c r="I34" s="645"/>
      <c r="J34" s="645"/>
      <c r="K34" s="645"/>
      <c r="L34" s="645"/>
      <c r="M34" s="645"/>
      <c r="N34" s="645"/>
      <c r="O34" s="645"/>
      <c r="P34" s="645"/>
      <c r="Q34" s="645"/>
      <c r="R34" s="645"/>
      <c r="S34" s="645"/>
      <c r="T34" s="172"/>
      <c r="U34" s="172"/>
      <c r="V34" s="184"/>
      <c r="W34" s="667" t="str">
        <f>TRANSLATOR!$B$103</f>
        <v>Please fill out the cover sheet.</v>
      </c>
      <c r="X34" s="667"/>
      <c r="Y34" s="667"/>
      <c r="Z34" s="667"/>
      <c r="AA34" s="172"/>
      <c r="AB34" s="172"/>
    </row>
    <row r="35" spans="2:28" s="160" customFormat="1" ht="16" customHeight="1" x14ac:dyDescent="0.25">
      <c r="B35" s="185"/>
      <c r="C35" s="185"/>
      <c r="D35" s="185"/>
      <c r="E35" s="185"/>
      <c r="F35" s="185"/>
      <c r="G35" s="185"/>
      <c r="H35" s="185"/>
      <c r="I35" s="185"/>
      <c r="J35" s="185"/>
      <c r="K35" s="185"/>
      <c r="L35" s="185"/>
      <c r="M35" s="185"/>
      <c r="O35" s="186"/>
      <c r="P35" s="172"/>
      <c r="Q35" s="172"/>
      <c r="R35" s="172"/>
      <c r="S35" s="171"/>
      <c r="T35" s="172"/>
      <c r="U35" s="172"/>
      <c r="V35" s="184"/>
      <c r="W35" s="172"/>
      <c r="X35" s="172"/>
      <c r="Y35" s="172"/>
      <c r="Z35" s="172"/>
      <c r="AA35" s="172"/>
      <c r="AB35" s="172"/>
    </row>
    <row r="36" spans="2:28" s="160" customFormat="1" ht="16" customHeight="1" x14ac:dyDescent="0.25">
      <c r="B36" s="185"/>
      <c r="C36" s="185"/>
      <c r="D36" s="185"/>
      <c r="E36" s="185"/>
      <c r="F36" s="185"/>
      <c r="G36" s="185"/>
      <c r="H36" s="185"/>
      <c r="I36" s="185"/>
      <c r="J36" s="185"/>
      <c r="K36" s="185"/>
      <c r="L36" s="185"/>
      <c r="M36" s="185"/>
      <c r="N36" s="185"/>
      <c r="O36" s="186"/>
      <c r="S36" s="159"/>
      <c r="U36" s="184"/>
      <c r="V36" s="184"/>
      <c r="W36" s="172"/>
      <c r="X36" s="172"/>
      <c r="Y36" s="172"/>
      <c r="Z36" s="172"/>
      <c r="AA36" s="172"/>
      <c r="AB36" s="172"/>
    </row>
    <row r="37" spans="2:28" s="160" customFormat="1" ht="16" customHeight="1" x14ac:dyDescent="0.25">
      <c r="B37" s="185"/>
      <c r="C37" s="185"/>
      <c r="D37" s="185"/>
      <c r="E37" s="185"/>
      <c r="F37" s="185"/>
      <c r="G37" s="185"/>
      <c r="H37" s="185"/>
      <c r="I37" s="185"/>
      <c r="J37" s="185"/>
      <c r="K37" s="185"/>
      <c r="L37" s="185"/>
      <c r="M37" s="185"/>
      <c r="N37" s="185"/>
      <c r="O37" s="186"/>
      <c r="S37" s="159"/>
      <c r="U37" s="184"/>
      <c r="V37" s="184"/>
      <c r="W37" s="172"/>
      <c r="X37" s="172"/>
      <c r="Y37" s="172"/>
      <c r="Z37" s="172"/>
      <c r="AA37" s="172"/>
      <c r="AB37" s="172"/>
    </row>
    <row r="38" spans="2:28" s="160" customFormat="1" ht="9.65" customHeight="1" x14ac:dyDescent="0.25">
      <c r="S38" s="159"/>
      <c r="U38" s="184"/>
      <c r="V38" s="184"/>
      <c r="W38" s="172"/>
      <c r="X38" s="172"/>
      <c r="Y38" s="172"/>
      <c r="Z38" s="172"/>
      <c r="AA38" s="172"/>
      <c r="AB38" s="172"/>
    </row>
    <row r="39" spans="2:28" s="160" customFormat="1" ht="9.65" customHeight="1" x14ac:dyDescent="0.25">
      <c r="S39" s="159"/>
      <c r="U39" s="184"/>
      <c r="V39" s="184"/>
      <c r="W39" s="172"/>
      <c r="X39" s="172"/>
      <c r="Y39" s="172"/>
      <c r="Z39" s="172"/>
      <c r="AA39" s="172"/>
      <c r="AB39" s="172"/>
    </row>
    <row r="40" spans="2:28" s="160" customFormat="1" ht="14" x14ac:dyDescent="0.3">
      <c r="C40" s="646" t="str">
        <f>TRANSLATOR!$B$78</f>
        <v xml:space="preserve">Dear supplier, </v>
      </c>
      <c r="D40" s="646"/>
      <c r="E40" s="646"/>
      <c r="F40" s="646"/>
      <c r="G40" s="646"/>
      <c r="H40" s="646"/>
      <c r="I40" s="646"/>
      <c r="J40" s="646"/>
      <c r="K40" s="646"/>
      <c r="L40" s="646"/>
      <c r="M40" s="646"/>
      <c r="N40" s="646"/>
      <c r="O40" s="646"/>
      <c r="P40" s="646"/>
      <c r="Q40" s="646"/>
      <c r="R40" s="646"/>
      <c r="S40" s="646"/>
      <c r="V40" s="184"/>
      <c r="W40" s="172"/>
      <c r="X40" s="172"/>
      <c r="Y40" s="172"/>
      <c r="Z40" s="172"/>
      <c r="AA40" s="172"/>
      <c r="AB40" s="172"/>
    </row>
    <row r="41" spans="2:28" s="160" customFormat="1" x14ac:dyDescent="0.25">
      <c r="C41" s="634"/>
      <c r="D41" s="634"/>
      <c r="E41" s="634"/>
      <c r="F41" s="634"/>
      <c r="G41" s="634"/>
      <c r="H41" s="634"/>
      <c r="I41" s="634"/>
      <c r="J41" s="634"/>
      <c r="K41" s="634"/>
      <c r="L41" s="634"/>
      <c r="M41" s="634"/>
      <c r="N41" s="634"/>
      <c r="O41" s="634"/>
      <c r="P41" s="634"/>
      <c r="Q41" s="634"/>
      <c r="R41" s="634"/>
      <c r="S41" s="634"/>
      <c r="T41" s="322"/>
      <c r="U41" s="184"/>
      <c r="V41" s="184"/>
      <c r="W41" s="172"/>
      <c r="X41" s="172"/>
      <c r="Y41" s="172"/>
      <c r="Z41" s="172"/>
      <c r="AA41" s="172"/>
      <c r="AB41" s="172"/>
    </row>
    <row r="42" spans="2:28" s="160" customFormat="1" ht="146.15" customHeight="1" x14ac:dyDescent="0.25">
      <c r="C42" s="647" t="str">
        <f>TRANSLATOR!$B$79</f>
        <v>The following parts contain raw materials that have an increased risk of being harmful to health and/or the environment and therefore also violate Bosch Standard N2580-PT. 
In order for you to receive a release for these parts, we need a test report from a certified laboratory (ISO/IEC 17025), which contains the measured values of the following substances. A technical data sheet with theoretical values (TDS / SDS) cannot replace a PAH or SCCP  test report and is therefore not accepted.
This test report will prove and confirm the conformity you have stated in the declaration. Please send the required samples to a laboratory so that the following tests can be performed</v>
      </c>
      <c r="D42" s="647"/>
      <c r="E42" s="647"/>
      <c r="F42" s="647"/>
      <c r="G42" s="647"/>
      <c r="H42" s="647"/>
      <c r="I42" s="647"/>
      <c r="J42" s="647"/>
      <c r="K42" s="647"/>
      <c r="L42" s="647"/>
      <c r="M42" s="647"/>
      <c r="N42" s="647"/>
      <c r="O42" s="647"/>
      <c r="P42" s="647"/>
      <c r="Q42" s="647"/>
      <c r="R42" s="647"/>
      <c r="S42" s="647"/>
      <c r="T42" s="322"/>
      <c r="U42" s="184"/>
      <c r="V42" s="184"/>
      <c r="W42" s="172"/>
      <c r="X42" s="172"/>
      <c r="Y42" s="172"/>
      <c r="Z42" s="172"/>
      <c r="AA42" s="172"/>
      <c r="AB42" s="172"/>
    </row>
    <row r="43" spans="2:28" s="160" customFormat="1" ht="89.5" customHeight="1" x14ac:dyDescent="0.25">
      <c r="C43" s="647" t="str">
        <f>TRANSLATOR!$B$210</f>
        <v xml:space="preserve">Additional hints: 
 - PAH &amp; SCCP testing must be done on the product, not on raw material 
 - for electronics, complete testing is not necessary - only raw materials (which might be touched by the user or often by the worker while production) needs to be tested according the following list. 
Please select the raw materials separatley. </v>
      </c>
      <c r="D43" s="647"/>
      <c r="E43" s="647"/>
      <c r="F43" s="647"/>
      <c r="G43" s="647"/>
      <c r="H43" s="647"/>
      <c r="I43" s="647"/>
      <c r="J43" s="647"/>
      <c r="K43" s="647"/>
      <c r="L43" s="647"/>
      <c r="M43" s="647"/>
      <c r="N43" s="647"/>
      <c r="O43" s="647"/>
      <c r="P43" s="647"/>
      <c r="Q43" s="647"/>
      <c r="R43" s="647"/>
      <c r="S43" s="647"/>
      <c r="T43" s="322"/>
      <c r="U43" s="184"/>
      <c r="V43" s="184"/>
      <c r="W43" s="172"/>
      <c r="X43" s="172"/>
      <c r="Y43" s="172"/>
      <c r="Z43" s="172"/>
      <c r="AA43" s="172"/>
      <c r="AB43" s="172"/>
    </row>
    <row r="44" spans="2:28" s="160" customFormat="1" ht="12.65" customHeight="1" x14ac:dyDescent="0.25">
      <c r="C44" s="322"/>
      <c r="D44" s="322"/>
      <c r="E44" s="322"/>
      <c r="F44" s="322"/>
      <c r="G44" s="322"/>
      <c r="H44" s="322"/>
      <c r="I44" s="322"/>
      <c r="J44" s="322"/>
      <c r="K44" s="322"/>
      <c r="L44" s="322"/>
      <c r="M44" s="322"/>
      <c r="N44" s="322"/>
      <c r="O44" s="322"/>
      <c r="P44" s="322"/>
      <c r="Q44" s="322"/>
      <c r="R44" s="322"/>
      <c r="S44" s="243"/>
      <c r="T44" s="322"/>
      <c r="U44" s="184"/>
      <c r="V44" s="184"/>
      <c r="W44" s="172"/>
      <c r="X44" s="172"/>
      <c r="Y44" s="172"/>
      <c r="Z44" s="172"/>
      <c r="AA44" s="172"/>
      <c r="AB44" s="172"/>
    </row>
    <row r="45" spans="2:28" s="160" customFormat="1" ht="8.25" customHeight="1" x14ac:dyDescent="0.25">
      <c r="C45" s="238">
        <f>COUNTIFS(D45:S45,"x")</f>
        <v>5</v>
      </c>
      <c r="D45" s="649" t="str">
        <f>IF(COUNTIF(D$47:G$57,"x")&gt;=1,"x","")</f>
        <v>x</v>
      </c>
      <c r="E45" s="649"/>
      <c r="F45" s="649"/>
      <c r="G45" s="649"/>
      <c r="H45" s="649" t="str">
        <f>IF(COUNTIF(H$47:J$57,"x")&gt;=1,"x","")</f>
        <v>x</v>
      </c>
      <c r="I45" s="649"/>
      <c r="J45" s="649"/>
      <c r="K45" s="649" t="str">
        <f>IF(COUNTIF(K$47:M$57,"x")&gt;=1,"x","")</f>
        <v>x</v>
      </c>
      <c r="L45" s="649"/>
      <c r="M45" s="649"/>
      <c r="N45" s="649" t="str">
        <f>IF(COUNTIF(N$47:P$57,"x")&gt;=1,"x","")</f>
        <v>x</v>
      </c>
      <c r="O45" s="649"/>
      <c r="P45" s="649"/>
      <c r="Q45" s="649" t="str">
        <f>IF(COUNTIF(Q$47:S$57,"x")&gt;=1,"x","")</f>
        <v>x</v>
      </c>
      <c r="R45" s="649"/>
      <c r="S45" s="649"/>
      <c r="T45" s="322"/>
      <c r="U45" s="184"/>
      <c r="V45" s="184"/>
      <c r="W45" s="172"/>
      <c r="X45" s="172"/>
      <c r="Y45" s="172"/>
      <c r="Z45" s="172"/>
      <c r="AA45" s="172"/>
      <c r="AB45" s="172"/>
    </row>
    <row r="46" spans="2:28" s="160" customFormat="1" ht="101.15" customHeight="1" x14ac:dyDescent="0.3">
      <c r="C46" s="187" t="str">
        <f>TRANSLATOR!$B$159</f>
        <v>raw material</v>
      </c>
      <c r="D46" s="648" t="str">
        <f>TRANSLATOR!$B$98</f>
        <v>Plasticiser: 
DIN EN ISO 14389:2014</v>
      </c>
      <c r="E46" s="648"/>
      <c r="F46" s="648"/>
      <c r="G46" s="648"/>
      <c r="H46" s="648" t="str">
        <f>TRANSLATOR!$B$99</f>
        <v>PAH: 
AfPS GS 2019:01 PAK 
(tested onto final product)</v>
      </c>
      <c r="I46" s="648"/>
      <c r="J46" s="648"/>
      <c r="K46" s="648" t="str">
        <f>TRANSLATOR!$B$100</f>
        <v>Heavy metals: 
RoHS-method</v>
      </c>
      <c r="L46" s="648"/>
      <c r="M46" s="648"/>
      <c r="N46" s="648" t="str">
        <f>TRANSLATOR!$B$101</f>
        <v>SCCP: 
n/a
(tested onto final product)</v>
      </c>
      <c r="O46" s="648"/>
      <c r="P46" s="648"/>
      <c r="Q46" s="648" t="str">
        <f>TRANSLATOR!$B$102</f>
        <v>Tests for textiles: 
(based on Oekotex100)</v>
      </c>
      <c r="R46" s="648"/>
      <c r="S46" s="648"/>
      <c r="T46" s="184"/>
      <c r="U46" s="184"/>
      <c r="V46" s="184"/>
      <c r="W46" s="172"/>
      <c r="X46" s="172"/>
      <c r="Y46" s="172"/>
      <c r="Z46" s="172"/>
      <c r="AA46" s="172"/>
      <c r="AB46" s="172"/>
    </row>
    <row r="47" spans="2:28" s="160" customFormat="1" ht="15" x14ac:dyDescent="0.25">
      <c r="C47" s="188" t="str">
        <f>TRANSLATOR!$B$83</f>
        <v>PVC plastic</v>
      </c>
      <c r="D47" s="636" t="str">
        <f>IF($A$22=TRUE,"X","")</f>
        <v>X</v>
      </c>
      <c r="E47" s="636"/>
      <c r="F47" s="636"/>
      <c r="G47" s="636"/>
      <c r="H47" s="636" t="str">
        <f>IF($A$22=TRUE,"X","")</f>
        <v>X</v>
      </c>
      <c r="I47" s="636"/>
      <c r="J47" s="636"/>
      <c r="K47" s="636" t="str">
        <f>IF($A$22=TRUE,"X","")</f>
        <v>X</v>
      </c>
      <c r="L47" s="636"/>
      <c r="M47" s="636"/>
      <c r="N47" s="654" t="str">
        <f>IF($A$22=TRUE,"X","")</f>
        <v>X</v>
      </c>
      <c r="O47" s="654"/>
      <c r="P47" s="654"/>
      <c r="Q47" s="654"/>
      <c r="R47" s="654"/>
      <c r="S47" s="654"/>
      <c r="T47" s="184"/>
      <c r="U47" s="184"/>
      <c r="V47" s="184"/>
      <c r="W47" s="172"/>
      <c r="X47" s="172"/>
      <c r="Y47" s="172"/>
      <c r="Z47" s="172"/>
      <c r="AA47" s="172"/>
      <c r="AB47" s="172"/>
    </row>
    <row r="48" spans="2:28" s="160" customFormat="1" ht="28.5" customHeight="1" x14ac:dyDescent="0.25">
      <c r="C48" s="188" t="str">
        <f>TRANSLATOR!$B$84</f>
        <v>soft plastic (elastomere, TPE, etc.)</v>
      </c>
      <c r="D48" s="636" t="str">
        <f>IF($A$23=TRUE,"X","")</f>
        <v>X</v>
      </c>
      <c r="E48" s="636" t="str">
        <f>IF($E23=TRUE,"X","")</f>
        <v/>
      </c>
      <c r="F48" s="636" t="str">
        <f>IF($E23=TRUE,"X","")</f>
        <v/>
      </c>
      <c r="G48" s="636"/>
      <c r="H48" s="636" t="str">
        <f>IF($A$23=TRUE,"X","")</f>
        <v>X</v>
      </c>
      <c r="I48" s="636"/>
      <c r="J48" s="636"/>
      <c r="K48" s="636" t="str">
        <f>IF($A$23=TRUE,"X","")</f>
        <v>X</v>
      </c>
      <c r="L48" s="636"/>
      <c r="M48" s="636"/>
      <c r="N48" s="654" t="str">
        <f>IF($A$23=TRUE,"X","")</f>
        <v>X</v>
      </c>
      <c r="O48" s="654"/>
      <c r="P48" s="654"/>
      <c r="Q48" s="654"/>
      <c r="R48" s="654"/>
      <c r="S48" s="654"/>
      <c r="T48" s="184"/>
      <c r="U48" s="184"/>
      <c r="V48" s="184"/>
      <c r="W48" s="172"/>
      <c r="X48" s="172"/>
      <c r="Y48" s="172"/>
      <c r="Z48" s="172"/>
      <c r="AA48" s="172"/>
      <c r="AB48" s="172"/>
    </row>
    <row r="49" spans="2:28" s="160" customFormat="1" ht="27" customHeight="1" x14ac:dyDescent="0.25">
      <c r="C49" s="188" t="str">
        <f>TRANSLATOR!$B$85</f>
        <v>red, orange or yellow coloured plastic</v>
      </c>
      <c r="D49" s="636"/>
      <c r="E49" s="636"/>
      <c r="F49" s="636"/>
      <c r="G49" s="636"/>
      <c r="H49" s="636"/>
      <c r="I49" s="636"/>
      <c r="J49" s="636"/>
      <c r="K49" s="636" t="str">
        <f>IF($A$24=TRUE,"X","")</f>
        <v>X</v>
      </c>
      <c r="L49" s="636"/>
      <c r="M49" s="636"/>
      <c r="N49" s="654"/>
      <c r="O49" s="654"/>
      <c r="P49" s="654"/>
      <c r="Q49" s="654"/>
      <c r="R49" s="654"/>
      <c r="S49" s="654"/>
      <c r="T49" s="184"/>
      <c r="U49" s="184"/>
      <c r="V49" s="184"/>
      <c r="W49" s="172"/>
      <c r="X49" s="172"/>
      <c r="Y49" s="172"/>
      <c r="Z49" s="172"/>
      <c r="AA49" s="172"/>
      <c r="AB49" s="172"/>
    </row>
    <row r="50" spans="2:28" s="160" customFormat="1" ht="15" x14ac:dyDescent="0.25">
      <c r="C50" s="188" t="str">
        <f>TRANSLATOR!$B$86</f>
        <v>black coloured plastic</v>
      </c>
      <c r="D50" s="636"/>
      <c r="E50" s="636"/>
      <c r="F50" s="636"/>
      <c r="G50" s="636"/>
      <c r="H50" s="636" t="str">
        <f>IF($A$25=TRUE,"X","")</f>
        <v>X</v>
      </c>
      <c r="I50" s="636"/>
      <c r="J50" s="636"/>
      <c r="K50" s="636"/>
      <c r="L50" s="636"/>
      <c r="M50" s="636"/>
      <c r="N50" s="654"/>
      <c r="O50" s="654"/>
      <c r="P50" s="654"/>
      <c r="Q50" s="654"/>
      <c r="R50" s="654"/>
      <c r="S50" s="654"/>
      <c r="T50" s="184"/>
      <c r="U50" s="184"/>
      <c r="V50" s="184"/>
      <c r="W50" s="172"/>
      <c r="X50" s="172"/>
      <c r="Y50" s="172"/>
      <c r="Z50" s="172"/>
      <c r="AA50" s="172"/>
      <c r="AB50" s="172"/>
    </row>
    <row r="51" spans="2:28" s="160" customFormat="1" ht="31" customHeight="1" x14ac:dyDescent="0.25">
      <c r="C51" s="188" t="str">
        <f>TRANSLATOR!$B$87</f>
        <v>Tin, Solders or solder wire</v>
      </c>
      <c r="D51" s="636"/>
      <c r="E51" s="636"/>
      <c r="F51" s="636"/>
      <c r="G51" s="636"/>
      <c r="H51" s="636"/>
      <c r="I51" s="636"/>
      <c r="J51" s="636"/>
      <c r="K51" s="636" t="str">
        <f>IF($S$22=TRUE,"X","")</f>
        <v>X</v>
      </c>
      <c r="L51" s="636"/>
      <c r="M51" s="636"/>
      <c r="N51" s="654"/>
      <c r="O51" s="654"/>
      <c r="P51" s="654"/>
      <c r="Q51" s="654"/>
      <c r="R51" s="654"/>
      <c r="S51" s="654"/>
      <c r="T51" s="184"/>
      <c r="U51" s="184"/>
      <c r="V51" s="184"/>
      <c r="W51" s="172"/>
      <c r="X51" s="172"/>
      <c r="Y51" s="172"/>
      <c r="Z51" s="172"/>
      <c r="AA51" s="172"/>
      <c r="AB51" s="172"/>
    </row>
    <row r="52" spans="2:28" s="160" customFormat="1" ht="28.5" customHeight="1" x14ac:dyDescent="0.25">
      <c r="C52" s="188" t="str">
        <f>TRANSLATOR!$B$88</f>
        <v>Brazing Fillers</v>
      </c>
      <c r="D52" s="636"/>
      <c r="E52" s="636" t="s">
        <v>81</v>
      </c>
      <c r="F52" s="636"/>
      <c r="G52" s="636" t="s">
        <v>81</v>
      </c>
      <c r="H52" s="636"/>
      <c r="I52" s="636"/>
      <c r="J52" s="636"/>
      <c r="K52" s="636" t="str">
        <f>IF($S$23=TRUE,"X","")</f>
        <v>X</v>
      </c>
      <c r="L52" s="636"/>
      <c r="M52" s="636"/>
      <c r="N52" s="654"/>
      <c r="O52" s="654"/>
      <c r="P52" s="654"/>
      <c r="Q52" s="654"/>
      <c r="R52" s="654"/>
      <c r="S52" s="654"/>
      <c r="T52" s="184"/>
      <c r="U52" s="184"/>
      <c r="V52" s="184"/>
      <c r="W52" s="172"/>
      <c r="X52" s="172"/>
      <c r="Y52" s="172"/>
      <c r="Z52" s="172"/>
      <c r="AA52" s="172"/>
      <c r="AB52" s="172"/>
    </row>
    <row r="53" spans="2:28" s="160" customFormat="1" ht="31.5" customHeight="1" x14ac:dyDescent="0.25">
      <c r="C53" s="188" t="str">
        <f>TRANSLATOR!$B$89</f>
        <v>Fasteners with chromated surface</v>
      </c>
      <c r="D53" s="636"/>
      <c r="E53" s="636"/>
      <c r="F53" s="636"/>
      <c r="G53" s="636"/>
      <c r="H53" s="636"/>
      <c r="I53" s="636"/>
      <c r="J53" s="636"/>
      <c r="K53" s="636" t="str">
        <f>IF($S$24=TRUE,"X","")</f>
        <v>X</v>
      </c>
      <c r="L53" s="636"/>
      <c r="M53" s="636"/>
      <c r="N53" s="654"/>
      <c r="O53" s="654"/>
      <c r="P53" s="654"/>
      <c r="Q53" s="654"/>
      <c r="R53" s="654"/>
      <c r="S53" s="654"/>
      <c r="T53" s="184"/>
      <c r="U53" s="184"/>
      <c r="V53" s="184"/>
      <c r="W53" s="172"/>
      <c r="X53" s="172"/>
      <c r="Y53" s="172"/>
      <c r="Z53" s="172"/>
      <c r="AA53" s="172"/>
      <c r="AB53" s="172"/>
    </row>
    <row r="54" spans="2:28" s="160" customFormat="1" ht="15" x14ac:dyDescent="0.25">
      <c r="C54" s="188" t="str">
        <f>TRANSLATOR!$B$91</f>
        <v>Sintered parts</v>
      </c>
      <c r="D54" s="636"/>
      <c r="E54" s="636"/>
      <c r="F54" s="636"/>
      <c r="G54" s="636"/>
      <c r="H54" s="636"/>
      <c r="I54" s="636"/>
      <c r="J54" s="636"/>
      <c r="K54" s="636" t="str">
        <f>IF($S$26=TRUE,"X","")</f>
        <v>X</v>
      </c>
      <c r="L54" s="636"/>
      <c r="M54" s="636"/>
      <c r="N54" s="654"/>
      <c r="O54" s="654"/>
      <c r="P54" s="654"/>
      <c r="Q54" s="654"/>
      <c r="R54" s="654"/>
      <c r="S54" s="654"/>
      <c r="T54" s="184"/>
      <c r="U54" s="184"/>
      <c r="V54" s="184"/>
      <c r="W54" s="172"/>
      <c r="X54" s="172"/>
      <c r="Y54" s="172"/>
      <c r="Z54" s="172"/>
      <c r="AA54" s="172"/>
      <c r="AB54" s="172"/>
    </row>
    <row r="55" spans="2:28" s="160" customFormat="1" ht="28" customHeight="1" x14ac:dyDescent="0.25">
      <c r="C55" s="188" t="str">
        <f>TRANSLATOR!$B$95</f>
        <v>Textile for end users</v>
      </c>
      <c r="D55" s="636"/>
      <c r="E55" s="636"/>
      <c r="F55" s="636"/>
      <c r="G55" s="636"/>
      <c r="H55" s="636"/>
      <c r="I55" s="636"/>
      <c r="J55" s="636"/>
      <c r="K55" s="636"/>
      <c r="L55" s="636"/>
      <c r="M55" s="636"/>
      <c r="N55" s="654" t="str">
        <f>IF($S$27=TRUE,"X","")</f>
        <v>X</v>
      </c>
      <c r="O55" s="654"/>
      <c r="P55" s="654"/>
      <c r="Q55" s="654" t="str">
        <f>IF($S$27=TRUE,"X","")</f>
        <v>X</v>
      </c>
      <c r="R55" s="654"/>
      <c r="S55" s="654"/>
      <c r="T55" s="184"/>
      <c r="U55" s="184"/>
      <c r="V55" s="184"/>
      <c r="W55" s="172"/>
      <c r="X55" s="172"/>
      <c r="Y55" s="172"/>
      <c r="Z55" s="172"/>
      <c r="AA55" s="172"/>
      <c r="AB55" s="172"/>
    </row>
    <row r="56" spans="2:28" s="160" customFormat="1" ht="15" x14ac:dyDescent="0.25">
      <c r="C56" s="188" t="str">
        <f>TRANSLATOR!$B$90</f>
        <v>High pressure die casting</v>
      </c>
      <c r="D56" s="636"/>
      <c r="E56" s="636"/>
      <c r="F56" s="636"/>
      <c r="G56" s="636"/>
      <c r="H56" s="636"/>
      <c r="I56" s="636"/>
      <c r="J56" s="636"/>
      <c r="K56" s="636" t="str">
        <f>IF($S$25=TRUE,"X","")</f>
        <v>X</v>
      </c>
      <c r="L56" s="636"/>
      <c r="M56" s="636"/>
      <c r="N56" s="654"/>
      <c r="O56" s="654"/>
      <c r="P56" s="654"/>
      <c r="Q56" s="654"/>
      <c r="R56" s="654"/>
      <c r="S56" s="654"/>
      <c r="T56" s="184"/>
      <c r="U56" s="184"/>
      <c r="V56" s="184"/>
      <c r="W56" s="172"/>
      <c r="X56" s="172"/>
      <c r="Y56" s="172"/>
      <c r="Z56" s="172"/>
      <c r="AA56" s="172"/>
      <c r="AB56" s="172"/>
    </row>
    <row r="57" spans="2:28" s="160" customFormat="1" ht="15" x14ac:dyDescent="0.25">
      <c r="C57" s="188" t="str">
        <f>TRANSLATOR!$B$175</f>
        <v>Lubricating Grease</v>
      </c>
      <c r="D57" s="636"/>
      <c r="E57" s="636"/>
      <c r="F57" s="636"/>
      <c r="G57" s="636"/>
      <c r="H57" s="636"/>
      <c r="I57" s="636"/>
      <c r="J57" s="636"/>
      <c r="K57" s="636" t="str">
        <f>IF($S$28=TRUE,"X","")</f>
        <v>X</v>
      </c>
      <c r="L57" s="636"/>
      <c r="M57" s="636"/>
      <c r="N57" s="654"/>
      <c r="O57" s="654"/>
      <c r="P57" s="654"/>
      <c r="Q57" s="654"/>
      <c r="R57" s="654"/>
      <c r="S57" s="654"/>
      <c r="T57" s="184"/>
      <c r="U57" s="184"/>
      <c r="V57" s="184"/>
      <c r="W57" s="172"/>
      <c r="X57" s="172"/>
      <c r="Y57" s="172"/>
      <c r="Z57" s="172"/>
      <c r="AA57" s="172"/>
      <c r="AB57" s="172"/>
    </row>
    <row r="58" spans="2:28" s="160" customFormat="1" ht="32.5" customHeight="1" x14ac:dyDescent="0.25">
      <c r="C58" s="637"/>
      <c r="D58" s="637"/>
      <c r="E58" s="637"/>
      <c r="F58" s="637"/>
      <c r="G58" s="637"/>
      <c r="H58" s="637"/>
      <c r="I58" s="637"/>
      <c r="J58" s="637"/>
      <c r="K58" s="637"/>
      <c r="L58" s="637"/>
      <c r="M58" s="637"/>
      <c r="N58" s="637"/>
      <c r="O58" s="637"/>
      <c r="P58" s="637"/>
      <c r="Q58" s="637"/>
      <c r="R58" s="637"/>
      <c r="S58" s="637"/>
      <c r="T58" s="189"/>
      <c r="U58" s="189"/>
      <c r="V58" s="189"/>
      <c r="W58" s="172"/>
      <c r="X58" s="172"/>
      <c r="Y58" s="172"/>
      <c r="Z58" s="172"/>
      <c r="AA58" s="172"/>
      <c r="AB58" s="172"/>
    </row>
    <row r="59" spans="2:28" s="160" customFormat="1" x14ac:dyDescent="0.25">
      <c r="C59" s="322"/>
      <c r="D59" s="322"/>
      <c r="E59" s="322"/>
      <c r="F59" s="322"/>
      <c r="G59" s="322"/>
      <c r="H59" s="322"/>
      <c r="I59" s="322"/>
      <c r="J59" s="322"/>
      <c r="K59" s="322"/>
      <c r="L59" s="322"/>
      <c r="M59" s="322"/>
      <c r="N59" s="322"/>
      <c r="O59" s="322"/>
      <c r="P59" s="322"/>
      <c r="Q59" s="322"/>
      <c r="R59" s="322"/>
      <c r="S59" s="243"/>
      <c r="T59" s="322"/>
      <c r="U59" s="184"/>
      <c r="V59" s="184"/>
      <c r="W59" s="172"/>
      <c r="X59" s="172"/>
      <c r="Y59" s="172"/>
      <c r="Z59" s="172"/>
      <c r="AA59" s="172"/>
      <c r="AB59" s="172"/>
    </row>
    <row r="60" spans="2:28" s="160" customFormat="1" ht="8.5" customHeight="1" x14ac:dyDescent="0.25">
      <c r="B60" s="323"/>
      <c r="C60" s="323"/>
      <c r="D60" s="323"/>
      <c r="E60" s="323"/>
      <c r="F60" s="323"/>
      <c r="G60" s="323"/>
      <c r="H60" s="323"/>
      <c r="I60" s="323"/>
      <c r="J60" s="323"/>
      <c r="K60" s="323"/>
      <c r="L60" s="323"/>
      <c r="M60" s="323"/>
      <c r="N60" s="323"/>
      <c r="O60" s="323"/>
      <c r="P60" s="323"/>
      <c r="Q60" s="323"/>
      <c r="R60" s="323"/>
      <c r="S60" s="244"/>
      <c r="T60" s="323"/>
      <c r="U60" s="184"/>
      <c r="V60" s="184"/>
      <c r="W60" s="172"/>
      <c r="X60" s="172"/>
      <c r="Y60" s="172"/>
      <c r="Z60" s="190"/>
      <c r="AA60" s="172"/>
      <c r="AB60" s="172"/>
    </row>
    <row r="61" spans="2:28" s="160" customFormat="1" x14ac:dyDescent="0.25">
      <c r="B61" s="323"/>
      <c r="C61" s="191" t="str">
        <f>TRANSLATOR!$B$161</f>
        <v>testing scope</v>
      </c>
      <c r="D61" s="191"/>
      <c r="E61" s="323"/>
      <c r="F61" s="323"/>
      <c r="G61" s="323"/>
      <c r="H61" s="323"/>
      <c r="I61" s="323"/>
      <c r="J61" s="323"/>
      <c r="K61" s="323"/>
      <c r="L61" s="323"/>
      <c r="M61" s="323"/>
      <c r="N61" s="323"/>
      <c r="O61" s="323"/>
      <c r="P61" s="323"/>
      <c r="Q61" s="323"/>
      <c r="R61" s="323"/>
      <c r="S61" s="244"/>
      <c r="T61" s="323"/>
      <c r="U61" s="184"/>
      <c r="V61" s="184"/>
      <c r="W61" s="172"/>
      <c r="X61" s="172"/>
      <c r="Y61" s="172"/>
      <c r="Z61" s="172"/>
      <c r="AA61" s="172"/>
      <c r="AB61" s="172"/>
    </row>
    <row r="62" spans="2:28" s="160" customFormat="1" ht="4" customHeight="1" x14ac:dyDescent="0.25">
      <c r="B62" s="323"/>
      <c r="C62" s="323"/>
      <c r="D62" s="323"/>
      <c r="E62" s="323"/>
      <c r="F62" s="323"/>
      <c r="G62" s="323"/>
      <c r="H62" s="323"/>
      <c r="I62" s="323"/>
      <c r="J62" s="323"/>
      <c r="K62" s="323"/>
      <c r="L62" s="323"/>
      <c r="M62" s="323"/>
      <c r="N62" s="323"/>
      <c r="O62" s="323"/>
      <c r="P62" s="323"/>
      <c r="Q62" s="323"/>
      <c r="R62" s="323"/>
      <c r="S62" s="244"/>
      <c r="T62" s="323"/>
      <c r="U62" s="184"/>
      <c r="V62" s="184"/>
      <c r="W62" s="172"/>
      <c r="X62" s="172"/>
      <c r="Y62" s="172"/>
      <c r="Z62" s="172"/>
      <c r="AA62" s="172"/>
      <c r="AB62" s="172"/>
    </row>
    <row r="63" spans="2:28" s="198" customFormat="1" x14ac:dyDescent="0.25">
      <c r="B63" s="192"/>
      <c r="C63" s="193" t="str">
        <f>TRANSLATOR!$B$53</f>
        <v>plasticizer</v>
      </c>
      <c r="D63" s="194" t="s">
        <v>424</v>
      </c>
      <c r="E63" s="195"/>
      <c r="F63" s="196"/>
      <c r="G63" s="192"/>
      <c r="H63" s="193" t="str">
        <f>TRANSLATOR!$B$162</f>
        <v>PAH</v>
      </c>
      <c r="I63" s="192"/>
      <c r="J63" s="192"/>
      <c r="K63" s="192"/>
      <c r="L63" s="197" t="s">
        <v>424</v>
      </c>
      <c r="M63" s="196"/>
      <c r="N63" s="192"/>
      <c r="O63" s="193" t="str">
        <f>TRANSLATOR!$B$163</f>
        <v>Heavy metals</v>
      </c>
      <c r="P63" s="192"/>
      <c r="Q63" s="192"/>
      <c r="R63" s="197" t="s">
        <v>424</v>
      </c>
      <c r="S63" s="244"/>
      <c r="T63" s="323"/>
      <c r="U63" s="184"/>
      <c r="X63" s="199"/>
      <c r="Y63" s="199"/>
      <c r="Z63" s="199"/>
      <c r="AA63" s="199"/>
      <c r="AB63" s="199"/>
    </row>
    <row r="64" spans="2:28" s="160" customFormat="1" ht="12.65" customHeight="1" x14ac:dyDescent="0.25">
      <c r="B64" s="323"/>
      <c r="C64" s="327" t="str">
        <f>IF($D$45="X","BBP","n/a")</f>
        <v>BBP</v>
      </c>
      <c r="D64" s="655" t="str">
        <f>IF($D$45="X","85-68-7","n/a")</f>
        <v>85-68-7</v>
      </c>
      <c r="E64" s="655"/>
      <c r="F64" s="656"/>
      <c r="G64" s="327"/>
      <c r="H64" s="657" t="str">
        <f>IF($H$45="X","Benzo[a]anthracene","n/a")</f>
        <v>Benzo[a]anthracene</v>
      </c>
      <c r="I64" s="657"/>
      <c r="J64" s="657"/>
      <c r="K64" s="657"/>
      <c r="L64" s="657" t="str">
        <f>IF($H$45="X","56-55-3","n/a")</f>
        <v>56-55-3</v>
      </c>
      <c r="M64" s="656"/>
      <c r="N64" s="327"/>
      <c r="O64" s="200" t="str">
        <f>IF($K$45="X",TRANSLATOR!$B$155,"n/a")</f>
        <v>Cadmium</v>
      </c>
      <c r="P64" s="327"/>
      <c r="Q64" s="327"/>
      <c r="R64" s="200" t="str">
        <f>IF($K$45="X","7440-43-9","n/a")</f>
        <v>7440-43-9</v>
      </c>
      <c r="S64" s="245"/>
      <c r="T64" s="323"/>
      <c r="U64" s="184"/>
      <c r="V64" s="198"/>
      <c r="W64" s="199"/>
      <c r="X64" s="172"/>
      <c r="Y64" s="172"/>
      <c r="Z64" s="172"/>
      <c r="AA64" s="172"/>
      <c r="AB64" s="172"/>
    </row>
    <row r="65" spans="2:28" s="160" customFormat="1" ht="12.65" customHeight="1" x14ac:dyDescent="0.25">
      <c r="B65" s="323"/>
      <c r="C65" s="323" t="str">
        <f>IF($D$45="X","DBP","n/a")</f>
        <v>DBP</v>
      </c>
      <c r="D65" s="652" t="str">
        <f>IF($D$45="X","84-74-2","n/a")</f>
        <v>84-74-2</v>
      </c>
      <c r="E65" s="652"/>
      <c r="F65" s="653"/>
      <c r="G65" s="323"/>
      <c r="H65" s="658" t="str">
        <f>IF($H$45="X","Benzo[a]pyrene","n/a")</f>
        <v>Benzo[a]pyrene</v>
      </c>
      <c r="I65" s="658"/>
      <c r="J65" s="658"/>
      <c r="K65" s="658"/>
      <c r="L65" s="658" t="str">
        <f>IF($H$45="X","50-32-8","n/a")</f>
        <v>50-32-8</v>
      </c>
      <c r="M65" s="653"/>
      <c r="N65" s="323"/>
      <c r="O65" s="201" t="str">
        <f>IF($K$45="X",TRANSLATOR!$B$154,"n/a")</f>
        <v>Chromium VI</v>
      </c>
      <c r="P65" s="323"/>
      <c r="Q65" s="323"/>
      <c r="R65" s="201" t="str">
        <f>IF($K$45="X","1333-82-0","n/a")</f>
        <v>1333-82-0</v>
      </c>
      <c r="S65" s="244"/>
      <c r="T65" s="323"/>
      <c r="U65" s="184"/>
      <c r="V65" s="198"/>
      <c r="W65" s="172"/>
      <c r="X65" s="172"/>
      <c r="Y65" s="172"/>
      <c r="Z65" s="172"/>
      <c r="AA65" s="172"/>
      <c r="AB65" s="172"/>
    </row>
    <row r="66" spans="2:28" s="160" customFormat="1" x14ac:dyDescent="0.25">
      <c r="B66" s="323"/>
      <c r="C66" s="327" t="str">
        <f>IF($D$45="X","DEHP","n/a")</f>
        <v>DEHP</v>
      </c>
      <c r="D66" s="655" t="str">
        <f>IF($D$45="X","117-81-7","n/a")</f>
        <v>117-81-7</v>
      </c>
      <c r="E66" s="655"/>
      <c r="F66" s="656"/>
      <c r="G66" s="327"/>
      <c r="H66" s="657" t="str">
        <f>IF($H$45="X","Benzo[j]fluoranthene","n/a")</f>
        <v>Benzo[j]fluoranthene</v>
      </c>
      <c r="I66" s="657"/>
      <c r="J66" s="657"/>
      <c r="K66" s="657"/>
      <c r="L66" s="657" t="str">
        <f>IF($H$45="X","205-82-3","n/a")</f>
        <v>205-82-3</v>
      </c>
      <c r="M66" s="656"/>
      <c r="N66" s="327"/>
      <c r="O66" s="200" t="str">
        <f>IF($K$45="X",TRANSLATOR!$B$153,"n/a")</f>
        <v>Lead</v>
      </c>
      <c r="P66" s="327"/>
      <c r="Q66" s="327"/>
      <c r="R66" s="200"/>
      <c r="S66" s="245"/>
      <c r="T66" s="323"/>
      <c r="U66" s="184"/>
      <c r="V66" s="198"/>
      <c r="W66" s="172"/>
      <c r="X66" s="172"/>
      <c r="Y66" s="172"/>
      <c r="Z66" s="172"/>
      <c r="AA66" s="172"/>
      <c r="AB66" s="172"/>
    </row>
    <row r="67" spans="2:28" s="160" customFormat="1" ht="25" customHeight="1" x14ac:dyDescent="0.25">
      <c r="B67" s="323"/>
      <c r="C67" s="323" t="str">
        <f>IF($D$45="X","DIDP","n/a")</f>
        <v>DIDP</v>
      </c>
      <c r="D67" s="652" t="str">
        <f>IF($D$45="X","68515-49-1 / 26761-40-0","n/a")</f>
        <v>68515-49-1 / 26761-40-0</v>
      </c>
      <c r="E67" s="652"/>
      <c r="F67" s="653"/>
      <c r="G67" s="323"/>
      <c r="H67" s="658" t="str">
        <f>IF($H$45="X","Benzo[b]fluoranthene","n/a")</f>
        <v>Benzo[b]fluoranthene</v>
      </c>
      <c r="I67" s="658"/>
      <c r="J67" s="658"/>
      <c r="K67" s="658"/>
      <c r="L67" s="658" t="str">
        <f>IF($H$45="X","205-99-2","n/a")</f>
        <v>205-99-2</v>
      </c>
      <c r="M67" s="653"/>
      <c r="N67" s="323"/>
      <c r="O67" s="201" t="str">
        <f>IF($K$45="X",TRANSLATOR!$B$156,"n/a")</f>
        <v>Mercury</v>
      </c>
      <c r="P67" s="323"/>
      <c r="Q67" s="323"/>
      <c r="R67" s="201" t="str">
        <f>IF($K$45="X","7439-97-6","n/a")</f>
        <v>7439-97-6</v>
      </c>
      <c r="S67" s="244"/>
      <c r="T67" s="323"/>
      <c r="U67" s="184"/>
      <c r="V67" s="198"/>
      <c r="W67" s="172"/>
      <c r="X67" s="172"/>
      <c r="Y67" s="172"/>
      <c r="Z67" s="172"/>
      <c r="AA67" s="172"/>
      <c r="AB67" s="172"/>
    </row>
    <row r="68" spans="2:28" s="160" customFormat="1" ht="12.65" customHeight="1" x14ac:dyDescent="0.25">
      <c r="B68" s="323"/>
      <c r="C68" s="327" t="str">
        <f>IF($D$45="X","DINP","n/a")</f>
        <v>DINP</v>
      </c>
      <c r="D68" s="655" t="str">
        <f>IF($D$45="X","28553-12-0","n/a")</f>
        <v>28553-12-0</v>
      </c>
      <c r="E68" s="655"/>
      <c r="F68" s="656"/>
      <c r="G68" s="327"/>
      <c r="H68" s="657" t="str">
        <f>IF($H$45="X","Benzo[k]fluoranthene","n/a")</f>
        <v>Benzo[k]fluoranthene</v>
      </c>
      <c r="I68" s="657"/>
      <c r="J68" s="657"/>
      <c r="K68" s="657"/>
      <c r="L68" s="657" t="str">
        <f>IF($H$45="X","207-08-9","n/a")</f>
        <v>207-08-9</v>
      </c>
      <c r="M68" s="656"/>
      <c r="N68" s="327"/>
      <c r="O68" s="327"/>
      <c r="P68" s="327"/>
      <c r="Q68" s="327"/>
      <c r="R68" s="200"/>
      <c r="S68" s="245"/>
      <c r="T68" s="323"/>
      <c r="U68" s="184"/>
      <c r="V68" s="198"/>
      <c r="W68" s="172"/>
      <c r="X68" s="172"/>
      <c r="Y68" s="172"/>
      <c r="Z68" s="172"/>
      <c r="AA68" s="172"/>
      <c r="AB68" s="172"/>
    </row>
    <row r="69" spans="2:28" s="160" customFormat="1" ht="12.65" customHeight="1" x14ac:dyDescent="0.25">
      <c r="B69" s="323"/>
      <c r="C69" s="323" t="str">
        <f>IF($D$45="X","DnHP","n/a")</f>
        <v>DnHP</v>
      </c>
      <c r="D69" s="652" t="str">
        <f>IF($D$45="X","84-75-3","n/a")</f>
        <v>84-75-3</v>
      </c>
      <c r="E69" s="652"/>
      <c r="F69" s="653"/>
      <c r="G69" s="323"/>
      <c r="H69" s="658" t="str">
        <f>IF($H$45="X","Chrysene","n/a")</f>
        <v>Chrysene</v>
      </c>
      <c r="I69" s="658"/>
      <c r="J69" s="658"/>
      <c r="K69" s="658"/>
      <c r="L69" s="658" t="str">
        <f>IF($H$45="X","218-01-9","n/a")</f>
        <v>218-01-9</v>
      </c>
      <c r="M69" s="653"/>
      <c r="N69" s="192"/>
      <c r="O69" s="192" t="s">
        <v>168</v>
      </c>
      <c r="P69" s="192"/>
      <c r="Q69" s="323"/>
      <c r="R69" s="201"/>
      <c r="S69" s="244"/>
      <c r="T69" s="323"/>
      <c r="U69" s="184"/>
      <c r="V69" s="198"/>
      <c r="W69" s="172"/>
      <c r="X69" s="172"/>
      <c r="Y69" s="172"/>
      <c r="Z69" s="172"/>
      <c r="AA69" s="172"/>
      <c r="AB69" s="172"/>
    </row>
    <row r="70" spans="2:28" s="160" customFormat="1" ht="12.65" customHeight="1" x14ac:dyDescent="0.25">
      <c r="B70" s="323"/>
      <c r="C70" s="327" t="str">
        <f>IF($D$45="X","DIBP","n/a")</f>
        <v>DIBP</v>
      </c>
      <c r="D70" s="655" t="str">
        <f>IF($D$45="X","84-69-5","n/a")</f>
        <v>84-69-5</v>
      </c>
      <c r="E70" s="655"/>
      <c r="F70" s="656"/>
      <c r="G70" s="327"/>
      <c r="H70" s="657" t="str">
        <f>IF($H$45="X","Dibenzo[a,h]anthracene","n/a")</f>
        <v>Dibenzo[a,h]anthracene</v>
      </c>
      <c r="I70" s="657"/>
      <c r="J70" s="657"/>
      <c r="K70" s="657"/>
      <c r="L70" s="657" t="str">
        <f>IF($H$45="X","53-70-3","n/a")</f>
        <v>53-70-3</v>
      </c>
      <c r="M70" s="656"/>
      <c r="N70" s="327"/>
      <c r="O70" s="200" t="str">
        <f>IF($N$45="X","C10-C13","n/a")</f>
        <v>C10-C13</v>
      </c>
      <c r="P70" s="327"/>
      <c r="Q70" s="327"/>
      <c r="R70" s="200" t="str">
        <f>IF($N$45="X","85535-84-8","n/a")</f>
        <v>85535-84-8</v>
      </c>
      <c r="S70" s="245"/>
      <c r="T70" s="323"/>
      <c r="U70" s="184"/>
      <c r="V70" s="198"/>
      <c r="W70" s="172"/>
      <c r="X70" s="172"/>
      <c r="Y70" s="172"/>
      <c r="Z70" s="172"/>
      <c r="AA70" s="172"/>
      <c r="AB70" s="172"/>
    </row>
    <row r="71" spans="2:28" s="160" customFormat="1" ht="12.65" customHeight="1" x14ac:dyDescent="0.25">
      <c r="B71" s="323"/>
      <c r="C71" s="323" t="str">
        <f>IF($D$45="X","DMEP","n/a")</f>
        <v>DMEP</v>
      </c>
      <c r="D71" s="652" t="str">
        <f>IF($D$45="X","117-82-8","n/a")</f>
        <v>117-82-8</v>
      </c>
      <c r="E71" s="652"/>
      <c r="F71" s="653"/>
      <c r="G71" s="323"/>
      <c r="H71" s="658" t="str">
        <f>IF($H$45="X","Indeno[1,2,3-cd]pyrene","n/a")</f>
        <v>Indeno[1,2,3-cd]pyrene</v>
      </c>
      <c r="I71" s="658"/>
      <c r="J71" s="658"/>
      <c r="K71" s="658"/>
      <c r="L71" s="658" t="str">
        <f>IF($H$45="X","193-39-5","n/a")</f>
        <v>193-39-5</v>
      </c>
      <c r="M71" s="653"/>
      <c r="N71" s="323"/>
      <c r="O71" s="323"/>
      <c r="P71" s="323"/>
      <c r="Q71" s="323"/>
      <c r="R71" s="323"/>
      <c r="S71" s="244"/>
      <c r="T71" s="323"/>
      <c r="U71" s="184"/>
      <c r="V71" s="198"/>
      <c r="W71" s="172"/>
      <c r="X71" s="172"/>
      <c r="Y71" s="172"/>
      <c r="Z71" s="172"/>
      <c r="AA71" s="172"/>
      <c r="AB71" s="172"/>
    </row>
    <row r="72" spans="2:28" s="160" customFormat="1" x14ac:dyDescent="0.25">
      <c r="B72" s="323"/>
      <c r="C72" s="327" t="str">
        <f>IF($D$45="X","DIPP","n/a")</f>
        <v>DIPP</v>
      </c>
      <c r="D72" s="655" t="str">
        <f>IF($D$45="X","605-50-5","n/a")</f>
        <v>605-50-5</v>
      </c>
      <c r="E72" s="655"/>
      <c r="F72" s="656"/>
      <c r="G72" s="327"/>
      <c r="H72" s="657" t="str">
        <f>IF($H$45="X","Naphthalene","n/a")</f>
        <v>Naphthalene</v>
      </c>
      <c r="I72" s="657"/>
      <c r="J72" s="657"/>
      <c r="K72" s="657"/>
      <c r="L72" s="657" t="str">
        <f>IF($H$45="X","91-20-3","n/a")</f>
        <v>91-20-3</v>
      </c>
      <c r="M72" s="656"/>
      <c r="N72" s="327"/>
      <c r="O72" s="202" t="str">
        <f>TRANSLATOR!$B$164</f>
        <v>tests for textiles</v>
      </c>
      <c r="P72" s="327"/>
      <c r="Q72" s="327"/>
      <c r="R72" s="327"/>
      <c r="S72" s="245"/>
      <c r="T72" s="323"/>
      <c r="U72" s="184"/>
      <c r="V72" s="198"/>
      <c r="W72" s="172"/>
      <c r="X72" s="172"/>
      <c r="Y72" s="172"/>
      <c r="Z72" s="172"/>
      <c r="AA72" s="172"/>
      <c r="AB72" s="172"/>
    </row>
    <row r="73" spans="2:28" s="160" customFormat="1" ht="25" customHeight="1" x14ac:dyDescent="0.25">
      <c r="B73" s="323"/>
      <c r="C73" s="323" t="str">
        <f>IF($D$45="X","N-pentyl-isopentylphthalate","n/a")</f>
        <v>N-pentyl-isopentylphthalate</v>
      </c>
      <c r="D73" s="652" t="str">
        <f>IF($D$45="X","776297-69-9","n/a")</f>
        <v>776297-69-9</v>
      </c>
      <c r="E73" s="652"/>
      <c r="F73" s="653"/>
      <c r="G73" s="323"/>
      <c r="H73" s="658" t="str">
        <f>IF($H$45="X","Benzo[e]pyrene","n/a")</f>
        <v>Benzo[e]pyrene</v>
      </c>
      <c r="I73" s="658"/>
      <c r="J73" s="658"/>
      <c r="K73" s="658"/>
      <c r="L73" s="658" t="str">
        <f>IF($H$45="X","192-97-2","n/a")</f>
        <v>192-97-2</v>
      </c>
      <c r="M73" s="653"/>
      <c r="N73" s="323"/>
      <c r="O73" s="658" t="str">
        <f>IF($Q$45="X","Tris(2,3-dibromopropyl) phosphate","n/a")</f>
        <v>Tris(2,3-dibromopropyl) phosphate</v>
      </c>
      <c r="P73" s="658"/>
      <c r="Q73" s="658"/>
      <c r="R73" s="658"/>
      <c r="S73" s="658"/>
      <c r="T73" s="323"/>
      <c r="U73" s="184"/>
      <c r="V73" s="198"/>
      <c r="W73" s="172"/>
      <c r="X73" s="172"/>
      <c r="Y73" s="172"/>
      <c r="Z73" s="172"/>
      <c r="AA73" s="172"/>
      <c r="AB73" s="172"/>
    </row>
    <row r="74" spans="2:28" s="160" customFormat="1" ht="25" customHeight="1" x14ac:dyDescent="0.25">
      <c r="B74" s="323"/>
      <c r="C74" s="327" t="str">
        <f>IF($D$45="X","DHNUP","n/a")</f>
        <v>DHNUP</v>
      </c>
      <c r="D74" s="655" t="str">
        <f>IF($D$45="X","68515-42-4","n/a")</f>
        <v>68515-42-4</v>
      </c>
      <c r="E74" s="655"/>
      <c r="F74" s="656"/>
      <c r="G74" s="327"/>
      <c r="H74" s="657" t="str">
        <f>IF($H$45="X","Benzo[ghi]perylene","n/a")</f>
        <v>Benzo[ghi]perylene</v>
      </c>
      <c r="I74" s="657"/>
      <c r="J74" s="657"/>
      <c r="K74" s="657"/>
      <c r="L74" s="657" t="str">
        <f>IF($H$45="X","191-24-2","n/a")</f>
        <v>191-24-2</v>
      </c>
      <c r="M74" s="656"/>
      <c r="N74" s="327"/>
      <c r="O74" s="657" t="str">
        <f>IF($Q$45="X","Azo dyes","n/a")</f>
        <v>Azo dyes</v>
      </c>
      <c r="P74" s="657"/>
      <c r="Q74" s="657"/>
      <c r="R74" s="657"/>
      <c r="S74" s="657"/>
      <c r="T74" s="323"/>
      <c r="U74" s="184"/>
      <c r="V74" s="198"/>
      <c r="W74" s="172"/>
      <c r="X74" s="172"/>
      <c r="Y74" s="172"/>
      <c r="Z74" s="172"/>
      <c r="AA74" s="172"/>
      <c r="AB74" s="172"/>
    </row>
    <row r="75" spans="2:28" s="160" customFormat="1" ht="25" customHeight="1" x14ac:dyDescent="0.25">
      <c r="B75" s="323"/>
      <c r="C75" s="323" t="str">
        <f>IF($D$45="X","DIHP","n/a")</f>
        <v>DIHP</v>
      </c>
      <c r="D75" s="652" t="str">
        <f>IF($D$45="X","71888-89-6","n/a")</f>
        <v>71888-89-6</v>
      </c>
      <c r="E75" s="652"/>
      <c r="F75" s="653"/>
      <c r="G75" s="323"/>
      <c r="H75" s="658" t="str">
        <f>IF($H$45="X","Phenanthrene","n/a")</f>
        <v>Phenanthrene</v>
      </c>
      <c r="I75" s="658"/>
      <c r="J75" s="658"/>
      <c r="K75" s="658"/>
      <c r="L75" s="658" t="str">
        <f>IF($H$45="X","85-01-8","n/a")</f>
        <v>85-01-8</v>
      </c>
      <c r="M75" s="653"/>
      <c r="N75" s="323"/>
      <c r="O75" s="658" t="str">
        <f>IF($Q$45="X","Flame retardants (PBB/PBDE+TRIS/TEPA)","n/a")</f>
        <v>Flame retardants (PBB/PBDE+TRIS/TEPA)</v>
      </c>
      <c r="P75" s="658"/>
      <c r="Q75" s="658"/>
      <c r="R75" s="658"/>
      <c r="S75" s="658"/>
      <c r="T75" s="323"/>
      <c r="U75" s="184"/>
      <c r="V75" s="198"/>
      <c r="W75" s="172"/>
      <c r="X75" s="172"/>
      <c r="Y75" s="172"/>
      <c r="Z75" s="172"/>
      <c r="AA75" s="172"/>
      <c r="AB75" s="172"/>
    </row>
    <row r="76" spans="2:28" s="160" customFormat="1" ht="25" customHeight="1" x14ac:dyDescent="0.25">
      <c r="B76" s="323"/>
      <c r="C76" s="327" t="str">
        <f>IF($D$45="X","1,2-Benzenedicarboxylic acid, dihexylester, branched and linear","n/a")</f>
        <v>1,2-Benzenedicarboxylic acid, dihexylester, branched and linear</v>
      </c>
      <c r="D76" s="655" t="str">
        <f>IF($D$45="X","68515-50-4","n/a")</f>
        <v>68515-50-4</v>
      </c>
      <c r="E76" s="655"/>
      <c r="F76" s="656"/>
      <c r="G76" s="327"/>
      <c r="H76" s="657" t="str">
        <f>IF($H$45="X","Pyrene","n/a")</f>
        <v>Pyrene</v>
      </c>
      <c r="I76" s="657"/>
      <c r="J76" s="657"/>
      <c r="K76" s="657"/>
      <c r="L76" s="657" t="str">
        <f>IF($H$45="X","129-00-0","n/a")</f>
        <v>129-00-0</v>
      </c>
      <c r="M76" s="656"/>
      <c r="N76" s="327"/>
      <c r="O76" s="657" t="str">
        <f>IF($Q$45="X","PFOS","n/a")</f>
        <v>PFOS</v>
      </c>
      <c r="P76" s="657"/>
      <c r="Q76" s="657"/>
      <c r="R76" s="657"/>
      <c r="S76" s="657"/>
      <c r="T76" s="323"/>
      <c r="U76" s="184"/>
      <c r="V76" s="198"/>
      <c r="W76" s="172"/>
      <c r="X76" s="172"/>
      <c r="Y76" s="172"/>
      <c r="Z76" s="172"/>
      <c r="AA76" s="172"/>
      <c r="AB76" s="172"/>
    </row>
    <row r="77" spans="2:28" s="160" customFormat="1" ht="12.65" customHeight="1" x14ac:dyDescent="0.25">
      <c r="B77" s="323"/>
      <c r="C77" s="323" t="str">
        <f>IF($D$45="X","DPP","n/a")</f>
        <v>DPP</v>
      </c>
      <c r="D77" s="652" t="str">
        <f>IF($D$45="X","131-18-0","n/a")</f>
        <v>131-18-0</v>
      </c>
      <c r="E77" s="652"/>
      <c r="F77" s="653"/>
      <c r="G77" s="323"/>
      <c r="H77" s="658" t="str">
        <f>IF($H$45="X","Anthracene","n/a")</f>
        <v>Anthracene</v>
      </c>
      <c r="I77" s="658"/>
      <c r="J77" s="658"/>
      <c r="K77" s="658"/>
      <c r="L77" s="658" t="str">
        <f>IF($H$45="X","120-12-7","n/a")</f>
        <v>120-12-7</v>
      </c>
      <c r="M77" s="653"/>
      <c r="N77" s="323"/>
      <c r="O77" s="323" t="str">
        <f>IF($Q$45="X","DEHP","n/a")</f>
        <v>DEHP</v>
      </c>
      <c r="P77" s="323"/>
      <c r="Q77" s="323"/>
      <c r="R77" s="658" t="str">
        <f>IF($Q$45="X","117-81-7","n/a")</f>
        <v>117-81-7</v>
      </c>
      <c r="S77" s="658"/>
      <c r="T77" s="323"/>
      <c r="U77" s="184"/>
      <c r="V77" s="198"/>
      <c r="W77" s="172"/>
      <c r="X77" s="172"/>
      <c r="Y77" s="172"/>
      <c r="Z77" s="172"/>
      <c r="AA77" s="172"/>
      <c r="AB77" s="172"/>
    </row>
    <row r="78" spans="2:28" s="160" customFormat="1" ht="25" customHeight="1" x14ac:dyDescent="0.25">
      <c r="B78" s="323"/>
      <c r="C78" s="327" t="str">
        <f>IF($D$45="X","1,2-benzenedicarboxylic acid dipentylester, branched and linear","n/a")</f>
        <v>1,2-benzenedicarboxylic acid dipentylester, branched and linear</v>
      </c>
      <c r="D78" s="655" t="str">
        <f>IF($D$45="X","84777-06-0","n/a")</f>
        <v>84777-06-0</v>
      </c>
      <c r="E78" s="655"/>
      <c r="F78" s="656"/>
      <c r="G78" s="327"/>
      <c r="H78" s="657" t="str">
        <f>IF($H$45="X","Fluoranthene","n/a")</f>
        <v>Fluoranthene</v>
      </c>
      <c r="I78" s="657"/>
      <c r="J78" s="657"/>
      <c r="K78" s="657"/>
      <c r="L78" s="657" t="str">
        <f>IF($H$45="X","206-44-0","n/a")</f>
        <v>206-44-0</v>
      </c>
      <c r="M78" s="656"/>
      <c r="N78" s="327"/>
      <c r="O78" s="327"/>
      <c r="P78" s="327"/>
      <c r="Q78" s="327"/>
      <c r="R78" s="327"/>
      <c r="S78" s="245"/>
      <c r="T78" s="323"/>
      <c r="U78" s="184"/>
      <c r="V78" s="198"/>
      <c r="W78" s="172"/>
      <c r="X78" s="172"/>
      <c r="Y78" s="172"/>
      <c r="Z78" s="172"/>
      <c r="AA78" s="172"/>
      <c r="AB78" s="172"/>
    </row>
    <row r="79" spans="2:28" s="160" customFormat="1" ht="25" customHeight="1" x14ac:dyDescent="0.25">
      <c r="B79" s="323"/>
      <c r="C79" s="323" t="str">
        <f>IF($D$45="X","1,2-Benzenedicarboxylic acid, di-C6-10-alkyl esters","n/a")</f>
        <v>1,2-Benzenedicarboxylic acid, di-C6-10-alkyl esters</v>
      </c>
      <c r="D79" s="652" t="str">
        <f>IF($D$45="X","68515-51-5 / 68648-93-1","n/a")</f>
        <v>68515-51-5 / 68648-93-1</v>
      </c>
      <c r="E79" s="652"/>
      <c r="F79" s="653"/>
      <c r="G79" s="323"/>
      <c r="H79" s="323"/>
      <c r="I79" s="323"/>
      <c r="J79" s="323"/>
      <c r="K79" s="323"/>
      <c r="L79" s="323"/>
      <c r="M79" s="324"/>
      <c r="N79" s="323"/>
      <c r="O79" s="323"/>
      <c r="P79" s="323"/>
      <c r="Q79" s="323"/>
      <c r="R79" s="323"/>
      <c r="S79" s="244"/>
      <c r="T79" s="323"/>
      <c r="U79" s="184"/>
      <c r="V79" s="198"/>
      <c r="W79" s="172"/>
      <c r="X79" s="172"/>
      <c r="Y79" s="172"/>
      <c r="Z79" s="172"/>
      <c r="AA79" s="172"/>
      <c r="AB79" s="172"/>
    </row>
    <row r="80" spans="2:28" s="160" customFormat="1" ht="12.65" customHeight="1" x14ac:dyDescent="0.25">
      <c r="B80" s="323"/>
      <c r="C80" s="327" t="str">
        <f>IF($D$45="X","DCHP","n/a")</f>
        <v>DCHP</v>
      </c>
      <c r="D80" s="655" t="str">
        <f>IF($D$45="X","84-61-7","n/a")</f>
        <v>84-61-7</v>
      </c>
      <c r="E80" s="655"/>
      <c r="F80" s="656"/>
      <c r="G80" s="327"/>
      <c r="H80" s="327"/>
      <c r="I80" s="327"/>
      <c r="J80" s="327"/>
      <c r="K80" s="327"/>
      <c r="L80" s="327"/>
      <c r="M80" s="326"/>
      <c r="N80" s="327"/>
      <c r="O80" s="327"/>
      <c r="P80" s="327"/>
      <c r="Q80" s="327"/>
      <c r="R80" s="327"/>
      <c r="S80" s="245"/>
      <c r="T80" s="323"/>
      <c r="U80" s="184"/>
      <c r="V80" s="184"/>
      <c r="W80" s="172"/>
      <c r="X80" s="172"/>
      <c r="Y80" s="172"/>
      <c r="Z80" s="172"/>
      <c r="AA80" s="172"/>
      <c r="AB80" s="172"/>
    </row>
    <row r="81" spans="2:28" s="160" customFormat="1" x14ac:dyDescent="0.25">
      <c r="B81" s="323"/>
      <c r="C81" s="323"/>
      <c r="D81" s="325"/>
      <c r="E81" s="325"/>
      <c r="F81" s="324"/>
      <c r="G81" s="323"/>
      <c r="H81" s="323"/>
      <c r="I81" s="323"/>
      <c r="J81" s="323"/>
      <c r="K81" s="323"/>
      <c r="L81" s="323"/>
      <c r="M81" s="324"/>
      <c r="N81" s="323"/>
      <c r="O81" s="323"/>
      <c r="P81" s="323"/>
      <c r="Q81" s="323"/>
      <c r="R81" s="323"/>
      <c r="S81" s="244"/>
      <c r="T81" s="323"/>
      <c r="U81" s="184"/>
      <c r="V81" s="184"/>
      <c r="W81" s="172"/>
      <c r="X81" s="172"/>
      <c r="Y81" s="172"/>
      <c r="Z81" s="172"/>
      <c r="AA81" s="172"/>
      <c r="AB81" s="172"/>
    </row>
    <row r="82" spans="2:28" s="160" customFormat="1" ht="7.5" customHeight="1" x14ac:dyDescent="0.25">
      <c r="B82" s="323"/>
      <c r="C82" s="323"/>
      <c r="D82" s="323"/>
      <c r="E82" s="323"/>
      <c r="F82" s="323"/>
      <c r="G82" s="323"/>
      <c r="H82" s="323"/>
      <c r="I82" s="323"/>
      <c r="J82" s="323"/>
      <c r="K82" s="323"/>
      <c r="L82" s="323"/>
      <c r="M82" s="323"/>
      <c r="N82" s="323"/>
      <c r="O82" s="323"/>
      <c r="P82" s="323"/>
      <c r="Q82" s="323"/>
      <c r="R82" s="323"/>
      <c r="S82" s="244"/>
      <c r="T82" s="323"/>
      <c r="U82" s="184"/>
      <c r="V82" s="184"/>
      <c r="W82" s="172"/>
      <c r="X82" s="172"/>
      <c r="Y82" s="172"/>
      <c r="Z82" s="172"/>
      <c r="AA82" s="172"/>
      <c r="AB82" s="172"/>
    </row>
    <row r="83" spans="2:28" s="160" customFormat="1" x14ac:dyDescent="0.25">
      <c r="C83" s="322"/>
      <c r="D83" s="322"/>
      <c r="E83" s="322"/>
      <c r="F83" s="322"/>
      <c r="G83" s="322"/>
      <c r="H83" s="322"/>
      <c r="I83" s="322"/>
      <c r="J83" s="322"/>
      <c r="K83" s="322"/>
      <c r="L83" s="322"/>
      <c r="M83" s="322"/>
      <c r="N83" s="322"/>
      <c r="O83" s="322"/>
      <c r="P83" s="322"/>
      <c r="Q83" s="322"/>
      <c r="R83" s="322"/>
      <c r="S83" s="243"/>
      <c r="T83" s="184"/>
      <c r="U83" s="184"/>
      <c r="V83" s="184"/>
      <c r="W83" s="172"/>
      <c r="X83" s="172"/>
      <c r="Y83" s="172"/>
      <c r="Z83" s="172"/>
      <c r="AA83" s="172"/>
      <c r="AB83" s="172"/>
    </row>
    <row r="84" spans="2:28" s="160" customFormat="1" ht="12.75" customHeight="1" x14ac:dyDescent="0.25">
      <c r="B84" s="632" t="str">
        <f>TRANSLATOR!$B$165</f>
        <v xml:space="preserve">Please send back the test report and declaration as soon as possible. </v>
      </c>
      <c r="C84" s="632"/>
      <c r="D84" s="632"/>
      <c r="E84" s="632"/>
      <c r="F84" s="632"/>
      <c r="G84" s="632"/>
      <c r="H84" s="632"/>
      <c r="I84" s="632"/>
      <c r="J84" s="632"/>
      <c r="K84" s="632"/>
      <c r="L84" s="632"/>
      <c r="M84" s="632"/>
      <c r="N84" s="632"/>
      <c r="O84" s="632"/>
      <c r="S84" s="159"/>
      <c r="T84" s="322"/>
      <c r="U84" s="184"/>
      <c r="V84" s="184"/>
      <c r="W84" s="172"/>
      <c r="X84" s="172"/>
      <c r="Y84" s="172"/>
      <c r="Z84" s="172"/>
      <c r="AA84" s="172"/>
      <c r="AB84" s="172"/>
    </row>
    <row r="85" spans="2:28" s="160" customFormat="1" ht="16" customHeight="1" x14ac:dyDescent="0.25">
      <c r="B85" s="634" t="str">
        <f>TRANSLATOR!$B$166</f>
        <v xml:space="preserve">Latest on: </v>
      </c>
      <c r="C85" s="634"/>
      <c r="D85" s="634"/>
      <c r="E85" s="669">
        <f ca="1">(TODAY()+14)</f>
        <v>45561</v>
      </c>
      <c r="F85" s="669"/>
      <c r="G85" s="669"/>
      <c r="H85" s="669"/>
      <c r="I85" s="669"/>
      <c r="J85" s="322"/>
      <c r="K85" s="322"/>
      <c r="L85" s="322"/>
      <c r="M85" s="322"/>
      <c r="N85" s="322"/>
      <c r="O85" s="322"/>
      <c r="P85" s="322"/>
      <c r="Q85" s="322"/>
      <c r="R85" s="322"/>
      <c r="S85" s="243"/>
      <c r="T85" s="322"/>
      <c r="U85" s="184"/>
      <c r="V85" s="184"/>
      <c r="W85" s="172"/>
      <c r="X85" s="172"/>
      <c r="Y85" s="172"/>
      <c r="Z85" s="172"/>
      <c r="AA85" s="172"/>
      <c r="AB85" s="172"/>
    </row>
    <row r="86" spans="2:28" s="160" customFormat="1" x14ac:dyDescent="0.25">
      <c r="S86" s="159"/>
      <c r="T86" s="322"/>
      <c r="U86" s="184"/>
      <c r="V86" s="184"/>
      <c r="W86" s="172"/>
      <c r="X86" s="172"/>
      <c r="Y86" s="172"/>
      <c r="Z86" s="172"/>
      <c r="AA86" s="172"/>
      <c r="AB86" s="172"/>
    </row>
    <row r="87" spans="2:28" s="160" customFormat="1" ht="25" customHeight="1" x14ac:dyDescent="0.25">
      <c r="B87" s="635" t="str">
        <f>TRANSLATOR!$B$167</f>
        <v>In case you have questions, please contact the requestor of the declaration</v>
      </c>
      <c r="C87" s="635"/>
      <c r="D87" s="635"/>
      <c r="E87" s="635"/>
      <c r="F87" s="635"/>
      <c r="G87" s="635"/>
      <c r="H87" s="635"/>
      <c r="I87" s="635"/>
      <c r="J87" s="635"/>
      <c r="K87" s="635"/>
      <c r="L87" s="635"/>
      <c r="M87" s="635"/>
      <c r="N87" s="635"/>
      <c r="O87" s="635"/>
      <c r="P87" s="635"/>
      <c r="Q87" s="635"/>
      <c r="R87" s="635"/>
      <c r="S87" s="635"/>
      <c r="T87" s="635"/>
      <c r="U87" s="184"/>
      <c r="V87" s="184"/>
      <c r="W87" s="172"/>
      <c r="X87" s="172"/>
      <c r="Y87" s="172"/>
      <c r="Z87" s="172"/>
      <c r="AA87" s="172"/>
      <c r="AB87" s="172"/>
    </row>
    <row r="88" spans="2:28" s="160" customFormat="1" ht="12.75" customHeight="1" x14ac:dyDescent="0.25">
      <c r="B88" s="632"/>
      <c r="C88" s="632"/>
      <c r="D88" s="632"/>
      <c r="E88" s="632"/>
      <c r="F88" s="632"/>
      <c r="G88" s="632"/>
      <c r="H88" s="632"/>
      <c r="I88" s="632"/>
      <c r="J88" s="632"/>
      <c r="K88" s="632"/>
      <c r="L88" s="632"/>
      <c r="M88" s="632"/>
      <c r="N88" s="632"/>
      <c r="O88" s="632"/>
      <c r="S88" s="159"/>
      <c r="T88" s="322"/>
      <c r="U88" s="184"/>
      <c r="V88" s="184"/>
      <c r="W88" s="172"/>
      <c r="X88" s="172"/>
      <c r="Y88" s="172"/>
      <c r="Z88" s="172"/>
      <c r="AA88" s="172"/>
      <c r="AB88" s="172"/>
    </row>
    <row r="89" spans="2:28" s="160" customFormat="1" x14ac:dyDescent="0.25">
      <c r="C89" s="634"/>
      <c r="D89" s="634"/>
      <c r="E89" s="634"/>
      <c r="F89" s="634"/>
      <c r="G89" s="634"/>
      <c r="H89" s="634"/>
      <c r="I89" s="634"/>
      <c r="J89" s="634"/>
      <c r="K89" s="634"/>
      <c r="L89" s="634"/>
      <c r="M89" s="634"/>
      <c r="N89" s="634"/>
      <c r="O89" s="634"/>
      <c r="P89" s="634"/>
      <c r="Q89" s="634"/>
      <c r="R89" s="634"/>
      <c r="S89" s="634"/>
      <c r="T89" s="322"/>
      <c r="U89" s="184"/>
      <c r="V89" s="184"/>
      <c r="W89" s="172"/>
      <c r="X89" s="172"/>
      <c r="Y89" s="172"/>
      <c r="Z89" s="172"/>
      <c r="AA89" s="172"/>
      <c r="AB89" s="172"/>
    </row>
    <row r="90" spans="2:28" s="160" customFormat="1" ht="12.75" customHeight="1" x14ac:dyDescent="0.25">
      <c r="B90" s="632"/>
      <c r="C90" s="632"/>
      <c r="D90" s="632"/>
      <c r="S90" s="159"/>
      <c r="T90" s="322"/>
      <c r="U90" s="184"/>
      <c r="V90" s="184"/>
      <c r="W90" s="172"/>
      <c r="X90" s="172"/>
      <c r="Y90" s="172"/>
      <c r="Z90" s="172"/>
      <c r="AA90" s="172"/>
      <c r="AB90" s="172"/>
    </row>
    <row r="91" spans="2:28" s="160" customFormat="1" x14ac:dyDescent="0.25">
      <c r="C91" s="322"/>
      <c r="D91" s="322"/>
      <c r="E91" s="322"/>
      <c r="F91" s="322"/>
      <c r="G91" s="322"/>
      <c r="H91" s="322"/>
      <c r="I91" s="322"/>
      <c r="J91" s="322"/>
      <c r="K91" s="322"/>
      <c r="L91" s="322"/>
      <c r="M91" s="322"/>
      <c r="N91" s="322"/>
      <c r="O91" s="322"/>
      <c r="P91" s="322"/>
      <c r="Q91" s="322"/>
      <c r="R91" s="322"/>
      <c r="S91" s="243"/>
      <c r="T91" s="322"/>
      <c r="U91" s="184"/>
      <c r="V91" s="184"/>
      <c r="W91" s="172"/>
      <c r="X91" s="172"/>
      <c r="Y91" s="172"/>
      <c r="Z91" s="172"/>
      <c r="AA91" s="172"/>
      <c r="AB91" s="172"/>
    </row>
    <row r="92" spans="2:28" s="160" customFormat="1" ht="41.5" customHeight="1" x14ac:dyDescent="0.25">
      <c r="C92" s="322"/>
      <c r="D92" s="322"/>
      <c r="E92" s="322"/>
      <c r="F92" s="322"/>
      <c r="G92" s="322"/>
      <c r="H92" s="322"/>
      <c r="I92" s="322"/>
      <c r="J92" s="322"/>
      <c r="K92" s="322"/>
      <c r="L92" s="322"/>
      <c r="M92" s="322"/>
      <c r="N92" s="322"/>
      <c r="O92" s="322"/>
      <c r="P92" s="322"/>
      <c r="Q92" s="322"/>
      <c r="R92" s="322"/>
      <c r="S92" s="243"/>
      <c r="T92" s="322"/>
      <c r="U92" s="184"/>
      <c r="V92" s="184"/>
      <c r="W92" s="172"/>
      <c r="X92" s="172"/>
      <c r="Y92" s="172"/>
      <c r="Z92" s="172"/>
      <c r="AA92" s="172"/>
      <c r="AB92" s="172"/>
    </row>
    <row r="93" spans="2:28" s="160" customFormat="1" x14ac:dyDescent="0.25">
      <c r="C93" s="322"/>
      <c r="D93" s="322"/>
      <c r="E93" s="322"/>
      <c r="F93" s="322"/>
      <c r="G93" s="322"/>
      <c r="H93" s="322"/>
      <c r="I93" s="322"/>
      <c r="J93" s="322"/>
      <c r="K93" s="322"/>
      <c r="L93" s="322"/>
      <c r="M93" s="322"/>
      <c r="N93" s="322"/>
      <c r="O93" s="322"/>
      <c r="P93" s="322"/>
      <c r="Q93" s="322"/>
      <c r="R93" s="322"/>
      <c r="S93" s="243"/>
      <c r="T93" s="322"/>
      <c r="U93" s="184"/>
      <c r="V93" s="184"/>
      <c r="W93" s="172"/>
      <c r="X93" s="172"/>
      <c r="Y93" s="172"/>
      <c r="Z93" s="172"/>
      <c r="AA93" s="172"/>
      <c r="AB93" s="172"/>
    </row>
  </sheetData>
  <mergeCells count="146">
    <mergeCell ref="O16:AA16"/>
    <mergeCell ref="C16:H16"/>
    <mergeCell ref="C14:H14"/>
    <mergeCell ref="C10:H10"/>
    <mergeCell ref="R77:S77"/>
    <mergeCell ref="E85:I85"/>
    <mergeCell ref="O73:S73"/>
    <mergeCell ref="O75:S75"/>
    <mergeCell ref="O74:S74"/>
    <mergeCell ref="O76:S76"/>
    <mergeCell ref="H78:K78"/>
    <mergeCell ref="H65:K65"/>
    <mergeCell ref="H67:K67"/>
    <mergeCell ref="H73:K73"/>
    <mergeCell ref="H75:K75"/>
    <mergeCell ref="H77:K77"/>
    <mergeCell ref="L77:M77"/>
    <mergeCell ref="H66:K66"/>
    <mergeCell ref="H68:K68"/>
    <mergeCell ref="H70:K70"/>
    <mergeCell ref="H72:K72"/>
    <mergeCell ref="H74:K74"/>
    <mergeCell ref="H76:K76"/>
    <mergeCell ref="L67:M67"/>
    <mergeCell ref="W19:Z20"/>
    <mergeCell ref="W22:Z24"/>
    <mergeCell ref="W32:Z33"/>
    <mergeCell ref="W34:Z34"/>
    <mergeCell ref="H64:K64"/>
    <mergeCell ref="H52:J52"/>
    <mergeCell ref="H53:J53"/>
    <mergeCell ref="H54:J54"/>
    <mergeCell ref="H55:J55"/>
    <mergeCell ref="H56:J56"/>
    <mergeCell ref="H47:J47"/>
    <mergeCell ref="H48:J48"/>
    <mergeCell ref="H49:J49"/>
    <mergeCell ref="C43:S43"/>
    <mergeCell ref="Q47:S47"/>
    <mergeCell ref="Q48:S48"/>
    <mergeCell ref="Q49:S49"/>
    <mergeCell ref="Q50:S50"/>
    <mergeCell ref="Q51:S51"/>
    <mergeCell ref="Q52:S52"/>
    <mergeCell ref="Q53:S53"/>
    <mergeCell ref="Q54:S54"/>
    <mergeCell ref="D46:G46"/>
    <mergeCell ref="H46:J46"/>
    <mergeCell ref="H50:J50"/>
    <mergeCell ref="H51:J51"/>
    <mergeCell ref="K50:M50"/>
    <mergeCell ref="K51:M51"/>
    <mergeCell ref="K52:M52"/>
    <mergeCell ref="D57:G57"/>
    <mergeCell ref="H57:J57"/>
    <mergeCell ref="K57:M57"/>
    <mergeCell ref="D52:G52"/>
    <mergeCell ref="D53:G53"/>
    <mergeCell ref="D54:G54"/>
    <mergeCell ref="D55:G55"/>
    <mergeCell ref="D56:G56"/>
    <mergeCell ref="N52:P52"/>
    <mergeCell ref="N53:P53"/>
    <mergeCell ref="N54:P54"/>
    <mergeCell ref="N55:P55"/>
    <mergeCell ref="N56:P56"/>
    <mergeCell ref="Q55:S55"/>
    <mergeCell ref="L71:M71"/>
    <mergeCell ref="L73:M73"/>
    <mergeCell ref="D70:F70"/>
    <mergeCell ref="D71:F71"/>
    <mergeCell ref="D72:F72"/>
    <mergeCell ref="D73:F73"/>
    <mergeCell ref="D64:F64"/>
    <mergeCell ref="D65:F65"/>
    <mergeCell ref="D67:F67"/>
    <mergeCell ref="D68:F68"/>
    <mergeCell ref="D66:F66"/>
    <mergeCell ref="L69:M69"/>
    <mergeCell ref="D80:F80"/>
    <mergeCell ref="L64:M64"/>
    <mergeCell ref="L68:M68"/>
    <mergeCell ref="L66:M66"/>
    <mergeCell ref="L70:M70"/>
    <mergeCell ref="L72:M72"/>
    <mergeCell ref="L74:M74"/>
    <mergeCell ref="L76:M76"/>
    <mergeCell ref="L78:M78"/>
    <mergeCell ref="L65:M65"/>
    <mergeCell ref="D74:F74"/>
    <mergeCell ref="D75:F75"/>
    <mergeCell ref="D76:F76"/>
    <mergeCell ref="D77:F77"/>
    <mergeCell ref="D78:F78"/>
    <mergeCell ref="D69:F69"/>
    <mergeCell ref="H69:K69"/>
    <mergeCell ref="H71:K71"/>
    <mergeCell ref="L75:M75"/>
    <mergeCell ref="N45:P45"/>
    <mergeCell ref="K45:M45"/>
    <mergeCell ref="H45:J45"/>
    <mergeCell ref="D45:G45"/>
    <mergeCell ref="O6:AA6"/>
    <mergeCell ref="O10:AA10"/>
    <mergeCell ref="O12:AA12"/>
    <mergeCell ref="C12:H12"/>
    <mergeCell ref="D79:F79"/>
    <mergeCell ref="Q57:S57"/>
    <mergeCell ref="D47:G47"/>
    <mergeCell ref="D48:G48"/>
    <mergeCell ref="D49:G49"/>
    <mergeCell ref="D50:G50"/>
    <mergeCell ref="D51:G51"/>
    <mergeCell ref="N57:P57"/>
    <mergeCell ref="K53:M53"/>
    <mergeCell ref="K54:M54"/>
    <mergeCell ref="Q56:S56"/>
    <mergeCell ref="N47:P47"/>
    <mergeCell ref="N48:P48"/>
    <mergeCell ref="N49:P49"/>
    <mergeCell ref="N50:P50"/>
    <mergeCell ref="N51:P51"/>
    <mergeCell ref="B90:D90"/>
    <mergeCell ref="C6:H6"/>
    <mergeCell ref="C8:H8"/>
    <mergeCell ref="B84:O84"/>
    <mergeCell ref="B85:D85"/>
    <mergeCell ref="B87:T87"/>
    <mergeCell ref="B88:O88"/>
    <mergeCell ref="K55:M55"/>
    <mergeCell ref="K56:M56"/>
    <mergeCell ref="C58:S58"/>
    <mergeCell ref="B19:S20"/>
    <mergeCell ref="B32:S33"/>
    <mergeCell ref="B34:S34"/>
    <mergeCell ref="K47:M47"/>
    <mergeCell ref="K48:M48"/>
    <mergeCell ref="K49:M49"/>
    <mergeCell ref="C41:S41"/>
    <mergeCell ref="C40:S40"/>
    <mergeCell ref="C89:S89"/>
    <mergeCell ref="C42:S42"/>
    <mergeCell ref="K46:M46"/>
    <mergeCell ref="N46:P46"/>
    <mergeCell ref="Q46:S46"/>
    <mergeCell ref="Q45:S45"/>
  </mergeCells>
  <dataValidations count="1">
    <dataValidation showInputMessage="1" showErrorMessage="1" sqref="J14:J16 K14:L16 J12:L12 J10:L10 J8:L8 J6:L6" xr:uid="{947E1B8B-77D7-45DA-B6FA-860BB3FDDBFB}"/>
  </dataValidations>
  <pageMargins left="0.70866141732283505" right="0.70866141732283505" top="0.78740157480314998" bottom="0.78740157480314998" header="0.31496062992126" footer="0.31496062992126"/>
  <pageSetup paperSize="9" scale="35" orientation="portrait" r:id="rId1"/>
  <headerFooter>
    <oddFooter>&amp;LPTCD-01004-001&amp;CControl of regulated substances in supply parts - Appendix 1&amp;RPT/PUQ
26.11.2019</oddFooter>
  </headerFooter>
  <rowBreaks count="1" manualBreakCount="1">
    <brk id="45" max="26" man="1"/>
  </rowBreaks>
  <colBreaks count="1" manualBreakCount="1">
    <brk id="10" max="85" man="1"/>
  </colBreaks>
  <drawing r:id="rId2"/>
  <legacyDrawing r:id="rId3"/>
  <mc:AlternateContent xmlns:mc="http://schemas.openxmlformats.org/markup-compatibility/2006">
    <mc:Choice Requires="x14">
      <controls>
        <mc:AlternateContent xmlns:mc="http://schemas.openxmlformats.org/markup-compatibility/2006">
          <mc:Choice Requires="x14">
            <control shapeId="39976" r:id="rId4" name="Check Box 40">
              <controlPr locked="0" defaultSize="0" autoFill="0" autoLine="0" autoPict="0">
                <anchor moveWithCells="1">
                  <from>
                    <xdr:col>1</xdr:col>
                    <xdr:colOff>31750</xdr:colOff>
                    <xdr:row>22</xdr:row>
                    <xdr:rowOff>0</xdr:rowOff>
                  </from>
                  <to>
                    <xdr:col>2</xdr:col>
                    <xdr:colOff>1879600</xdr:colOff>
                    <xdr:row>22</xdr:row>
                    <xdr:rowOff>184150</xdr:rowOff>
                  </to>
                </anchor>
              </controlPr>
            </control>
          </mc:Choice>
        </mc:AlternateContent>
        <mc:AlternateContent xmlns:mc="http://schemas.openxmlformats.org/markup-compatibility/2006">
          <mc:Choice Requires="x14">
            <control shapeId="39977" r:id="rId5" name="Check Box 41">
              <controlPr locked="0" defaultSize="0" autoFill="0" autoLine="0" autoPict="0">
                <anchor moveWithCells="1">
                  <from>
                    <xdr:col>1</xdr:col>
                    <xdr:colOff>31750</xdr:colOff>
                    <xdr:row>23</xdr:row>
                    <xdr:rowOff>0</xdr:rowOff>
                  </from>
                  <to>
                    <xdr:col>2</xdr:col>
                    <xdr:colOff>2051050</xdr:colOff>
                    <xdr:row>23</xdr:row>
                    <xdr:rowOff>190500</xdr:rowOff>
                  </to>
                </anchor>
              </controlPr>
            </control>
          </mc:Choice>
        </mc:AlternateContent>
        <mc:AlternateContent xmlns:mc="http://schemas.openxmlformats.org/markup-compatibility/2006">
          <mc:Choice Requires="x14">
            <control shapeId="39988" r:id="rId6" name="Check Box 52">
              <controlPr locked="0" defaultSize="0" autoFill="0" autoLine="0" autoPict="0">
                <anchor moveWithCells="1">
                  <from>
                    <xdr:col>1</xdr:col>
                    <xdr:colOff>31750</xdr:colOff>
                    <xdr:row>24</xdr:row>
                    <xdr:rowOff>0</xdr:rowOff>
                  </from>
                  <to>
                    <xdr:col>2</xdr:col>
                    <xdr:colOff>1155700</xdr:colOff>
                    <xdr:row>24</xdr:row>
                    <xdr:rowOff>184150</xdr:rowOff>
                  </to>
                </anchor>
              </controlPr>
            </control>
          </mc:Choice>
        </mc:AlternateContent>
        <mc:AlternateContent xmlns:mc="http://schemas.openxmlformats.org/markup-compatibility/2006">
          <mc:Choice Requires="x14">
            <control shapeId="39994" r:id="rId7" name="Check Box 58">
              <controlPr defaultSize="0" autoFill="0" autoLine="0" autoPict="0">
                <anchor moveWithCells="1">
                  <from>
                    <xdr:col>8</xdr:col>
                    <xdr:colOff>12700</xdr:colOff>
                    <xdr:row>22</xdr:row>
                    <xdr:rowOff>12700</xdr:rowOff>
                  </from>
                  <to>
                    <xdr:col>11</xdr:col>
                    <xdr:colOff>228600</xdr:colOff>
                    <xdr:row>22</xdr:row>
                    <xdr:rowOff>190500</xdr:rowOff>
                  </to>
                </anchor>
              </controlPr>
            </control>
          </mc:Choice>
        </mc:AlternateContent>
        <mc:AlternateContent xmlns:mc="http://schemas.openxmlformats.org/markup-compatibility/2006">
          <mc:Choice Requires="x14">
            <control shapeId="39995" r:id="rId8" name="Check Box 59">
              <controlPr defaultSize="0" autoFill="0" autoLine="0" autoPict="0">
                <anchor moveWithCells="1">
                  <from>
                    <xdr:col>8</xdr:col>
                    <xdr:colOff>12700</xdr:colOff>
                    <xdr:row>23</xdr:row>
                    <xdr:rowOff>12700</xdr:rowOff>
                  </from>
                  <to>
                    <xdr:col>14</xdr:col>
                    <xdr:colOff>184150</xdr:colOff>
                    <xdr:row>23</xdr:row>
                    <xdr:rowOff>190500</xdr:rowOff>
                  </to>
                </anchor>
              </controlPr>
            </control>
          </mc:Choice>
        </mc:AlternateContent>
        <mc:AlternateContent xmlns:mc="http://schemas.openxmlformats.org/markup-compatibility/2006">
          <mc:Choice Requires="x14">
            <control shapeId="39996" r:id="rId9" name="Check Box 60">
              <controlPr defaultSize="0" autoFill="0" autoLine="0" autoPict="0">
                <anchor moveWithCells="1">
                  <from>
                    <xdr:col>8</xdr:col>
                    <xdr:colOff>12700</xdr:colOff>
                    <xdr:row>24</xdr:row>
                    <xdr:rowOff>0</xdr:rowOff>
                  </from>
                  <to>
                    <xdr:col>13</xdr:col>
                    <xdr:colOff>31750</xdr:colOff>
                    <xdr:row>24</xdr:row>
                    <xdr:rowOff>190500</xdr:rowOff>
                  </to>
                </anchor>
              </controlPr>
            </control>
          </mc:Choice>
        </mc:AlternateContent>
        <mc:AlternateContent xmlns:mc="http://schemas.openxmlformats.org/markup-compatibility/2006">
          <mc:Choice Requires="x14">
            <control shapeId="39997" r:id="rId10" name="Check Box 61">
              <controlPr defaultSize="0" autoFill="0" autoLine="0" autoPict="0">
                <anchor moveWithCells="1">
                  <from>
                    <xdr:col>8</xdr:col>
                    <xdr:colOff>12700</xdr:colOff>
                    <xdr:row>25</xdr:row>
                    <xdr:rowOff>12700</xdr:rowOff>
                  </from>
                  <to>
                    <xdr:col>11</xdr:col>
                    <xdr:colOff>190500</xdr:colOff>
                    <xdr:row>25</xdr:row>
                    <xdr:rowOff>184150</xdr:rowOff>
                  </to>
                </anchor>
              </controlPr>
            </control>
          </mc:Choice>
        </mc:AlternateContent>
        <mc:AlternateContent xmlns:mc="http://schemas.openxmlformats.org/markup-compatibility/2006">
          <mc:Choice Requires="x14">
            <control shapeId="40001" r:id="rId11" name="Check Box 65">
              <controlPr defaultSize="0" autoFill="0" autoLine="0" autoPict="0">
                <anchor moveWithCells="1">
                  <from>
                    <xdr:col>8</xdr:col>
                    <xdr:colOff>12700</xdr:colOff>
                    <xdr:row>25</xdr:row>
                    <xdr:rowOff>203200</xdr:rowOff>
                  </from>
                  <to>
                    <xdr:col>12</xdr:col>
                    <xdr:colOff>222250</xdr:colOff>
                    <xdr:row>26</xdr:row>
                    <xdr:rowOff>190500</xdr:rowOff>
                  </to>
                </anchor>
              </controlPr>
            </control>
          </mc:Choice>
        </mc:AlternateContent>
        <mc:AlternateContent xmlns:mc="http://schemas.openxmlformats.org/markup-compatibility/2006">
          <mc:Choice Requires="x14">
            <control shapeId="40002" r:id="rId12" name="Check Box 66">
              <controlPr defaultSize="0" autoFill="0" autoLine="0" autoPict="0">
                <anchor moveWithCells="1">
                  <from>
                    <xdr:col>8</xdr:col>
                    <xdr:colOff>12700</xdr:colOff>
                    <xdr:row>21</xdr:row>
                    <xdr:rowOff>12700</xdr:rowOff>
                  </from>
                  <to>
                    <xdr:col>13</xdr:col>
                    <xdr:colOff>69850</xdr:colOff>
                    <xdr:row>21</xdr:row>
                    <xdr:rowOff>190500</xdr:rowOff>
                  </to>
                </anchor>
              </controlPr>
            </control>
          </mc:Choice>
        </mc:AlternateContent>
        <mc:AlternateContent xmlns:mc="http://schemas.openxmlformats.org/markup-compatibility/2006">
          <mc:Choice Requires="x14">
            <control shapeId="40003" r:id="rId13" name="Check Box 67">
              <controlPr locked="0" defaultSize="0" autoFill="0" autoLine="0" autoPict="0">
                <anchor moveWithCells="1">
                  <from>
                    <xdr:col>1</xdr:col>
                    <xdr:colOff>31750</xdr:colOff>
                    <xdr:row>21</xdr:row>
                    <xdr:rowOff>0</xdr:rowOff>
                  </from>
                  <to>
                    <xdr:col>2</xdr:col>
                    <xdr:colOff>774700</xdr:colOff>
                    <xdr:row>22</xdr:row>
                    <xdr:rowOff>0</xdr:rowOff>
                  </to>
                </anchor>
              </controlPr>
            </control>
          </mc:Choice>
        </mc:AlternateContent>
        <mc:AlternateContent xmlns:mc="http://schemas.openxmlformats.org/markup-compatibility/2006">
          <mc:Choice Requires="x14">
            <control shapeId="40008" r:id="rId14" name="Check Box 72">
              <controlPr defaultSize="0" autoFill="0" autoLine="0" autoPict="0">
                <anchor moveWithCells="1">
                  <from>
                    <xdr:col>8</xdr:col>
                    <xdr:colOff>12700</xdr:colOff>
                    <xdr:row>26</xdr:row>
                    <xdr:rowOff>184150</xdr:rowOff>
                  </from>
                  <to>
                    <xdr:col>12</xdr:col>
                    <xdr:colOff>222250</xdr:colOff>
                    <xdr:row>27</xdr:row>
                    <xdr:rowOff>165100</xdr:rowOff>
                  </to>
                </anchor>
              </controlPr>
            </control>
          </mc:Choice>
        </mc:AlternateContent>
        <mc:AlternateContent xmlns:mc="http://schemas.openxmlformats.org/markup-compatibility/2006">
          <mc:Choice Requires="x14">
            <control shapeId="40012" r:id="rId15" name="Option Button 76">
              <controlPr defaultSize="0" autoFill="0" autoLine="0" autoPict="0">
                <anchor moveWithCells="1">
                  <from>
                    <xdr:col>9</xdr:col>
                    <xdr:colOff>127000</xdr:colOff>
                    <xdr:row>5</xdr:row>
                    <xdr:rowOff>50800</xdr:rowOff>
                  </from>
                  <to>
                    <xdr:col>10</xdr:col>
                    <xdr:colOff>336550</xdr:colOff>
                    <xdr:row>5</xdr:row>
                    <xdr:rowOff>342900</xdr:rowOff>
                  </to>
                </anchor>
              </controlPr>
            </control>
          </mc:Choice>
        </mc:AlternateContent>
        <mc:AlternateContent xmlns:mc="http://schemas.openxmlformats.org/markup-compatibility/2006">
          <mc:Choice Requires="x14">
            <control shapeId="40013" r:id="rId16" name="Option Button 77">
              <controlPr defaultSize="0" autoFill="0" autoLine="0" autoPict="0">
                <anchor moveWithCells="1">
                  <from>
                    <xdr:col>11</xdr:col>
                    <xdr:colOff>165100</xdr:colOff>
                    <xdr:row>5</xdr:row>
                    <xdr:rowOff>38100</xdr:rowOff>
                  </from>
                  <to>
                    <xdr:col>12</xdr:col>
                    <xdr:colOff>336550</xdr:colOff>
                    <xdr:row>5</xdr:row>
                    <xdr:rowOff>342900</xdr:rowOff>
                  </to>
                </anchor>
              </controlPr>
            </control>
          </mc:Choice>
        </mc:AlternateContent>
        <mc:AlternateContent xmlns:mc="http://schemas.openxmlformats.org/markup-compatibility/2006">
          <mc:Choice Requires="x14">
            <control shapeId="40014" r:id="rId17" name="Group Box 78">
              <controlPr defaultSize="0" autoFill="0" autoPict="0">
                <anchor moveWithCells="1">
                  <from>
                    <xdr:col>9</xdr:col>
                    <xdr:colOff>0</xdr:colOff>
                    <xdr:row>4</xdr:row>
                    <xdr:rowOff>165100</xdr:rowOff>
                  </from>
                  <to>
                    <xdr:col>13</xdr:col>
                    <xdr:colOff>31750</xdr:colOff>
                    <xdr:row>5</xdr:row>
                    <xdr:rowOff>381000</xdr:rowOff>
                  </to>
                </anchor>
              </controlPr>
            </control>
          </mc:Choice>
        </mc:AlternateContent>
        <mc:AlternateContent xmlns:mc="http://schemas.openxmlformats.org/markup-compatibility/2006">
          <mc:Choice Requires="x14">
            <control shapeId="40015" r:id="rId18" name="Option Button 79">
              <controlPr defaultSize="0" autoFill="0" autoLine="0" autoPict="0">
                <anchor moveWithCells="1">
                  <from>
                    <xdr:col>9</xdr:col>
                    <xdr:colOff>127000</xdr:colOff>
                    <xdr:row>7</xdr:row>
                    <xdr:rowOff>38100</xdr:rowOff>
                  </from>
                  <to>
                    <xdr:col>10</xdr:col>
                    <xdr:colOff>336550</xdr:colOff>
                    <xdr:row>7</xdr:row>
                    <xdr:rowOff>374650</xdr:rowOff>
                  </to>
                </anchor>
              </controlPr>
            </control>
          </mc:Choice>
        </mc:AlternateContent>
        <mc:AlternateContent xmlns:mc="http://schemas.openxmlformats.org/markup-compatibility/2006">
          <mc:Choice Requires="x14">
            <control shapeId="40016" r:id="rId19" name="Option Button 80">
              <controlPr defaultSize="0" autoFill="0" autoLine="0" autoPict="0">
                <anchor moveWithCells="1">
                  <from>
                    <xdr:col>11</xdr:col>
                    <xdr:colOff>165100</xdr:colOff>
                    <xdr:row>7</xdr:row>
                    <xdr:rowOff>31750</xdr:rowOff>
                  </from>
                  <to>
                    <xdr:col>12</xdr:col>
                    <xdr:colOff>336550</xdr:colOff>
                    <xdr:row>8</xdr:row>
                    <xdr:rowOff>0</xdr:rowOff>
                  </to>
                </anchor>
              </controlPr>
            </control>
          </mc:Choice>
        </mc:AlternateContent>
        <mc:AlternateContent xmlns:mc="http://schemas.openxmlformats.org/markup-compatibility/2006">
          <mc:Choice Requires="x14">
            <control shapeId="40017" r:id="rId20" name="Group Box 81">
              <controlPr defaultSize="0" autoFill="0" autoPict="0">
                <anchor moveWithCells="1">
                  <from>
                    <xdr:col>8</xdr:col>
                    <xdr:colOff>317500</xdr:colOff>
                    <xdr:row>7</xdr:row>
                    <xdr:rowOff>0</xdr:rowOff>
                  </from>
                  <to>
                    <xdr:col>13</xdr:col>
                    <xdr:colOff>12700</xdr:colOff>
                    <xdr:row>8</xdr:row>
                    <xdr:rowOff>0</xdr:rowOff>
                  </to>
                </anchor>
              </controlPr>
            </control>
          </mc:Choice>
        </mc:AlternateContent>
        <mc:AlternateContent xmlns:mc="http://schemas.openxmlformats.org/markup-compatibility/2006">
          <mc:Choice Requires="x14">
            <control shapeId="40018" r:id="rId21" name="Option Button 82">
              <controlPr defaultSize="0" autoFill="0" autoLine="0" autoPict="0">
                <anchor moveWithCells="1">
                  <from>
                    <xdr:col>9</xdr:col>
                    <xdr:colOff>127000</xdr:colOff>
                    <xdr:row>9</xdr:row>
                    <xdr:rowOff>69850</xdr:rowOff>
                  </from>
                  <to>
                    <xdr:col>11</xdr:col>
                    <xdr:colOff>0</xdr:colOff>
                    <xdr:row>9</xdr:row>
                    <xdr:rowOff>469900</xdr:rowOff>
                  </to>
                </anchor>
              </controlPr>
            </control>
          </mc:Choice>
        </mc:AlternateContent>
        <mc:AlternateContent xmlns:mc="http://schemas.openxmlformats.org/markup-compatibility/2006">
          <mc:Choice Requires="x14">
            <control shapeId="40019" r:id="rId22" name="Option Button 83">
              <controlPr defaultSize="0" autoFill="0" autoLine="0" autoPict="0">
                <anchor moveWithCells="1">
                  <from>
                    <xdr:col>11</xdr:col>
                    <xdr:colOff>165100</xdr:colOff>
                    <xdr:row>9</xdr:row>
                    <xdr:rowOff>50800</xdr:rowOff>
                  </from>
                  <to>
                    <xdr:col>12</xdr:col>
                    <xdr:colOff>336550</xdr:colOff>
                    <xdr:row>9</xdr:row>
                    <xdr:rowOff>488950</xdr:rowOff>
                  </to>
                </anchor>
              </controlPr>
            </control>
          </mc:Choice>
        </mc:AlternateContent>
        <mc:AlternateContent xmlns:mc="http://schemas.openxmlformats.org/markup-compatibility/2006">
          <mc:Choice Requires="x14">
            <control shapeId="40020" r:id="rId23" name="Group Box 84">
              <controlPr defaultSize="0" autoFill="0" autoPict="0">
                <anchor moveWithCells="1">
                  <from>
                    <xdr:col>8</xdr:col>
                    <xdr:colOff>317500</xdr:colOff>
                    <xdr:row>8</xdr:row>
                    <xdr:rowOff>260350</xdr:rowOff>
                  </from>
                  <to>
                    <xdr:col>12</xdr:col>
                    <xdr:colOff>488950</xdr:colOff>
                    <xdr:row>10</xdr:row>
                    <xdr:rowOff>12700</xdr:rowOff>
                  </to>
                </anchor>
              </controlPr>
            </control>
          </mc:Choice>
        </mc:AlternateContent>
        <mc:AlternateContent xmlns:mc="http://schemas.openxmlformats.org/markup-compatibility/2006">
          <mc:Choice Requires="x14">
            <control shapeId="40024" r:id="rId24" name="Option Button 88">
              <controlPr defaultSize="0" autoFill="0" autoLine="0" autoPict="0">
                <anchor moveWithCells="1">
                  <from>
                    <xdr:col>9</xdr:col>
                    <xdr:colOff>127000</xdr:colOff>
                    <xdr:row>13</xdr:row>
                    <xdr:rowOff>38100</xdr:rowOff>
                  </from>
                  <to>
                    <xdr:col>10</xdr:col>
                    <xdr:colOff>336550</xdr:colOff>
                    <xdr:row>13</xdr:row>
                    <xdr:rowOff>622300</xdr:rowOff>
                  </to>
                </anchor>
              </controlPr>
            </control>
          </mc:Choice>
        </mc:AlternateContent>
        <mc:AlternateContent xmlns:mc="http://schemas.openxmlformats.org/markup-compatibility/2006">
          <mc:Choice Requires="x14">
            <control shapeId="40025" r:id="rId25" name="Option Button 89">
              <controlPr defaultSize="0" autoFill="0" autoLine="0" autoPict="0">
                <anchor moveWithCells="1">
                  <from>
                    <xdr:col>11</xdr:col>
                    <xdr:colOff>165100</xdr:colOff>
                    <xdr:row>13</xdr:row>
                    <xdr:rowOff>31750</xdr:rowOff>
                  </from>
                  <to>
                    <xdr:col>12</xdr:col>
                    <xdr:colOff>336550</xdr:colOff>
                    <xdr:row>13</xdr:row>
                    <xdr:rowOff>641350</xdr:rowOff>
                  </to>
                </anchor>
              </controlPr>
            </control>
          </mc:Choice>
        </mc:AlternateContent>
        <mc:AlternateContent xmlns:mc="http://schemas.openxmlformats.org/markup-compatibility/2006">
          <mc:Choice Requires="x14">
            <control shapeId="40026" r:id="rId26" name="Group Box 90">
              <controlPr defaultSize="0" autoFill="0" autoPict="0">
                <anchor moveWithCells="1">
                  <from>
                    <xdr:col>8</xdr:col>
                    <xdr:colOff>317500</xdr:colOff>
                    <xdr:row>13</xdr:row>
                    <xdr:rowOff>12700</xdr:rowOff>
                  </from>
                  <to>
                    <xdr:col>13</xdr:col>
                    <xdr:colOff>12700</xdr:colOff>
                    <xdr:row>14</xdr:row>
                    <xdr:rowOff>12700</xdr:rowOff>
                  </to>
                </anchor>
              </controlPr>
            </control>
          </mc:Choice>
        </mc:AlternateContent>
        <mc:AlternateContent xmlns:mc="http://schemas.openxmlformats.org/markup-compatibility/2006">
          <mc:Choice Requires="x14">
            <control shapeId="40030" r:id="rId27" name="Option Button 94">
              <controlPr defaultSize="0" autoFill="0" autoLine="0" autoPict="0">
                <anchor moveWithCells="1">
                  <from>
                    <xdr:col>9</xdr:col>
                    <xdr:colOff>127000</xdr:colOff>
                    <xdr:row>11</xdr:row>
                    <xdr:rowOff>152400</xdr:rowOff>
                  </from>
                  <to>
                    <xdr:col>11</xdr:col>
                    <xdr:colOff>0</xdr:colOff>
                    <xdr:row>11</xdr:row>
                    <xdr:rowOff>488950</xdr:rowOff>
                  </to>
                </anchor>
              </controlPr>
            </control>
          </mc:Choice>
        </mc:AlternateContent>
        <mc:AlternateContent xmlns:mc="http://schemas.openxmlformats.org/markup-compatibility/2006">
          <mc:Choice Requires="x14">
            <control shapeId="40031" r:id="rId28" name="Option Button 95">
              <controlPr defaultSize="0" autoFill="0" autoLine="0" autoPict="0">
                <anchor moveWithCells="1">
                  <from>
                    <xdr:col>11</xdr:col>
                    <xdr:colOff>165100</xdr:colOff>
                    <xdr:row>11</xdr:row>
                    <xdr:rowOff>152400</xdr:rowOff>
                  </from>
                  <to>
                    <xdr:col>12</xdr:col>
                    <xdr:colOff>336550</xdr:colOff>
                    <xdr:row>11</xdr:row>
                    <xdr:rowOff>488950</xdr:rowOff>
                  </to>
                </anchor>
              </controlPr>
            </control>
          </mc:Choice>
        </mc:AlternateContent>
        <mc:AlternateContent xmlns:mc="http://schemas.openxmlformats.org/markup-compatibility/2006">
          <mc:Choice Requires="x14">
            <control shapeId="40032" r:id="rId29" name="Group Box 96">
              <controlPr defaultSize="0" autoFill="0" autoPict="0">
                <anchor moveWithCells="1">
                  <from>
                    <xdr:col>8</xdr:col>
                    <xdr:colOff>317500</xdr:colOff>
                    <xdr:row>11</xdr:row>
                    <xdr:rowOff>0</xdr:rowOff>
                  </from>
                  <to>
                    <xdr:col>13</xdr:col>
                    <xdr:colOff>12700</xdr:colOff>
                    <xdr:row>11</xdr:row>
                    <xdr:rowOff>641350</xdr:rowOff>
                  </to>
                </anchor>
              </controlPr>
            </control>
          </mc:Choice>
        </mc:AlternateContent>
        <mc:AlternateContent xmlns:mc="http://schemas.openxmlformats.org/markup-compatibility/2006">
          <mc:Choice Requires="x14">
            <control shapeId="40033" r:id="rId30" name="Option Button 97">
              <controlPr defaultSize="0" autoFill="0" autoLine="0" autoPict="0">
                <anchor moveWithCells="1">
                  <from>
                    <xdr:col>9</xdr:col>
                    <xdr:colOff>146050</xdr:colOff>
                    <xdr:row>15</xdr:row>
                    <xdr:rowOff>31750</xdr:rowOff>
                  </from>
                  <to>
                    <xdr:col>11</xdr:col>
                    <xdr:colOff>0</xdr:colOff>
                    <xdr:row>15</xdr:row>
                    <xdr:rowOff>609600</xdr:rowOff>
                  </to>
                </anchor>
              </controlPr>
            </control>
          </mc:Choice>
        </mc:AlternateContent>
        <mc:AlternateContent xmlns:mc="http://schemas.openxmlformats.org/markup-compatibility/2006">
          <mc:Choice Requires="x14">
            <control shapeId="40034" r:id="rId31" name="Option Button 98">
              <controlPr defaultSize="0" autoFill="0" autoLine="0" autoPict="0">
                <anchor moveWithCells="1">
                  <from>
                    <xdr:col>11</xdr:col>
                    <xdr:colOff>190500</xdr:colOff>
                    <xdr:row>15</xdr:row>
                    <xdr:rowOff>31750</xdr:rowOff>
                  </from>
                  <to>
                    <xdr:col>12</xdr:col>
                    <xdr:colOff>374650</xdr:colOff>
                    <xdr:row>15</xdr:row>
                    <xdr:rowOff>609600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B8B45-1093-4D16-928F-F2AE0B56ACD3}">
  <sheetPr>
    <tabColor rgb="FF00B050"/>
    <pageSetUpPr fitToPage="1"/>
  </sheetPr>
  <dimension ref="A4:I149"/>
  <sheetViews>
    <sheetView showGridLines="0" zoomScale="70" zoomScaleNormal="70" workbookViewId="0"/>
  </sheetViews>
  <sheetFormatPr baseColWidth="10" defaultColWidth="8.54296875" defaultRowHeight="17.5" x14ac:dyDescent="0.35"/>
  <cols>
    <col min="1" max="1" width="9.1796875" style="144" customWidth="1"/>
    <col min="2" max="2" width="8.81640625" style="145" customWidth="1"/>
    <col min="3" max="3" width="17.453125" style="146" customWidth="1"/>
    <col min="4" max="4" width="40.1796875" style="144" customWidth="1"/>
    <col min="5" max="5" width="82.54296875" style="144" customWidth="1"/>
    <col min="6" max="6" width="27.453125" style="144" customWidth="1"/>
    <col min="7" max="7" width="14.1796875" style="144" customWidth="1"/>
    <col min="8" max="8" width="56.54296875" style="144" customWidth="1"/>
    <col min="9" max="9" width="16.1796875" style="144" customWidth="1"/>
    <col min="10" max="17" width="9.1796875" style="144" customWidth="1"/>
    <col min="18" max="18" width="8.453125" style="144" customWidth="1"/>
    <col min="19" max="16384" width="8.54296875" style="144"/>
  </cols>
  <sheetData>
    <row r="4" spans="2:7" ht="17.5" customHeight="1" x14ac:dyDescent="0.35">
      <c r="B4" s="671" t="str">
        <f>TRANSLATOR!B235</f>
        <v>Content:</v>
      </c>
      <c r="C4" s="671"/>
      <c r="D4" s="672" t="str">
        <f>TRANSLATOR!B236</f>
        <v>1.) How to fill the supplier declaration N2580-PT</v>
      </c>
      <c r="E4" s="672"/>
    </row>
    <row r="5" spans="2:7" ht="17.5" customHeight="1" x14ac:dyDescent="0.35">
      <c r="B5" s="535"/>
      <c r="C5" s="534"/>
      <c r="D5" s="672" t="str">
        <f>TRANSLATOR!B237</f>
        <v>2.) N2580-PT Test Report requirements</v>
      </c>
      <c r="E5" s="672"/>
    </row>
    <row r="6" spans="2:7" ht="17.5" customHeight="1" x14ac:dyDescent="0.35">
      <c r="B6" s="535"/>
      <c r="C6" s="534"/>
      <c r="D6" s="534"/>
      <c r="E6" s="534"/>
    </row>
    <row r="7" spans="2:7" ht="41.5" customHeight="1" x14ac:dyDescent="0.35">
      <c r="B7" s="676" t="str">
        <f>TRANSLATOR!B295</f>
        <v>Mission: Bosch is committed to corporate responsibility, selecting materials free of hazardous substances to protect human health and the environment.</v>
      </c>
      <c r="C7" s="676"/>
      <c r="D7" s="676"/>
      <c r="E7" s="676"/>
      <c r="F7" s="676"/>
      <c r="G7" s="676"/>
    </row>
    <row r="8" spans="2:7" ht="35.15" customHeight="1" x14ac:dyDescent="0.35">
      <c r="B8" s="675" t="str">
        <f>TRANSLATOR!B296</f>
        <v>Bosch Norm N2580: Bosch-PT follows the Bosch Norm N2580, which explains how suppliers must declare and prove their products meet regulations. Suppliers know their materials best, so we depend on your information and collaboration.</v>
      </c>
      <c r="C8" s="675"/>
      <c r="D8" s="675"/>
      <c r="E8" s="675"/>
      <c r="F8" s="675"/>
      <c r="G8" s="675"/>
    </row>
    <row r="9" spans="2:7" ht="35.15" customHeight="1" x14ac:dyDescent="0.35">
      <c r="B9" s="675" t="str">
        <f>TRANSLATOR!B297</f>
        <v>How to declare? Our Supplier Declaration Form is a regularly updated Excel file listing prohibited or declarable substances. Suppliers must use this form (no other forms are accepted).</v>
      </c>
      <c r="C9" s="675"/>
      <c r="D9" s="675"/>
      <c r="E9" s="675"/>
      <c r="F9" s="675"/>
      <c r="G9" s="675"/>
    </row>
    <row r="10" spans="2:7" ht="54.65" customHeight="1" x14ac:dyDescent="0.35">
      <c r="B10" s="675" t="str">
        <f>TRANSLATOR!B298</f>
        <v xml:space="preserve">When to declare? After awarding, Suppliers must submit the detailed N2580 declaration for each part number as part of the Part &amp; Process Approval (PPA). Incomplete forms will be rejected. The declaration must be signed and emailed back to Bosch. </v>
      </c>
      <c r="C10" s="675"/>
      <c r="D10" s="675"/>
      <c r="E10" s="675"/>
      <c r="F10" s="675"/>
      <c r="G10" s="675"/>
    </row>
    <row r="11" spans="2:7" s="547" customFormat="1" ht="35.15" customHeight="1" x14ac:dyDescent="0.35">
      <c r="B11" s="675" t="str">
        <f>TRANSLATOR!B299</f>
        <v>Be aware: If the declaration was not available so far for already released products, however the products continue to be delivered to Bosch, a declaration is also necessary.</v>
      </c>
      <c r="C11" s="675"/>
      <c r="D11" s="675"/>
      <c r="E11" s="675"/>
      <c r="F11" s="675"/>
      <c r="G11" s="675"/>
    </row>
    <row r="12" spans="2:7" ht="107.15" customHeight="1" x14ac:dyDescent="0.35">
      <c r="B12" s="675" t="str">
        <f>TRANSLATOR!B300</f>
        <v>When to update the declaration? The declaration has no due date and remains valid until:
•	Legal regulations are updated
•	Raw material specifications change
•	The raw material supplier changes
•	Faulty declarations are detected
•	Bosch purchasing requests an update</v>
      </c>
      <c r="C12" s="675"/>
      <c r="D12" s="675"/>
      <c r="E12" s="675"/>
      <c r="F12" s="675"/>
      <c r="G12" s="675"/>
    </row>
    <row r="13" spans="2:7" ht="17.5" customHeight="1" x14ac:dyDescent="0.35">
      <c r="B13" s="550" t="str">
        <f>TRANSLATOR!B301</f>
        <v>In such cases, Bosch suppliers will be asked to submit a new N2580 declaration.</v>
      </c>
      <c r="C13" s="551"/>
      <c r="D13" s="551"/>
      <c r="E13" s="551"/>
      <c r="F13" s="551"/>
      <c r="G13" s="551"/>
    </row>
    <row r="14" spans="2:7" ht="35.15" customHeight="1" x14ac:dyDescent="0.35">
      <c r="B14" s="675" t="str">
        <f>TRANSLATOR!B302</f>
        <v>Additional Test Report: Certain commodities require more than a simple declaration to prove the compliance on prohibited or declarable substances. Necessary test reports will be defined on the cover sheet under the section “Selection of risk material”.</v>
      </c>
      <c r="C14" s="675"/>
      <c r="D14" s="675"/>
      <c r="E14" s="675"/>
      <c r="F14" s="675"/>
      <c r="G14" s="675"/>
    </row>
    <row r="15" spans="2:7" ht="17.5" customHeight="1" x14ac:dyDescent="0.35">
      <c r="B15" s="550" t="str">
        <f>TRANSLATOR!B303</f>
        <v>Include laboratory testing and consulting costs in your part price offer - Bosch won't cover these separately afterwards.</v>
      </c>
      <c r="C15" s="551"/>
      <c r="D15" s="551"/>
      <c r="E15" s="551"/>
      <c r="F15" s="551"/>
      <c r="G15" s="551"/>
    </row>
    <row r="16" spans="2:7" ht="52" customHeight="1" x14ac:dyDescent="0.35">
      <c r="B16" s="675" t="str">
        <f>TRANSLATOR!B304</f>
        <v>Bundling: The test report can cover multiple part numbers if they use the same raw material from the same source. You can also group different part numbers together in one PT-N2580 declaration.</v>
      </c>
      <c r="C16" s="675"/>
      <c r="D16" s="675"/>
      <c r="E16" s="675"/>
      <c r="F16" s="675"/>
      <c r="G16" s="675"/>
    </row>
    <row r="17" spans="1:6" ht="17.5" customHeight="1" x14ac:dyDescent="0.35">
      <c r="B17" s="552" t="str">
        <f>TRANSLATOR!B305</f>
        <v>Support: In case of any questions, please contact your partner in the Bosch purchasing department.</v>
      </c>
      <c r="C17" s="534"/>
      <c r="D17" s="534"/>
      <c r="E17" s="534"/>
    </row>
    <row r="18" spans="1:6" ht="17.5" customHeight="1" x14ac:dyDescent="0.35">
      <c r="B18" s="552" t="str">
        <f>TRANSLATOR!B306</f>
        <v>Thank you for your valuable contribution to protect human health and our environment!</v>
      </c>
      <c r="C18" s="534"/>
      <c r="D18" s="534"/>
      <c r="E18" s="534"/>
    </row>
    <row r="19" spans="1:6" x14ac:dyDescent="0.35">
      <c r="B19" s="549"/>
    </row>
    <row r="21" spans="1:6" ht="25.5" customHeight="1" x14ac:dyDescent="0.35">
      <c r="A21" s="463"/>
      <c r="B21" s="459" t="str">
        <f>TRANSLATOR!B236</f>
        <v>1.) How to fill the supplier declaration N2580-PT</v>
      </c>
      <c r="C21" s="449"/>
      <c r="D21" s="450"/>
      <c r="E21" s="450"/>
      <c r="F21" s="463"/>
    </row>
    <row r="23" spans="1:6" s="451" customFormat="1" x14ac:dyDescent="0.35">
      <c r="B23" s="448" t="str">
        <f>TRANSLATOR!B238</f>
        <v>1. Choose your prefered language from the drop down</v>
      </c>
    </row>
    <row r="24" spans="1:6" s="451" customFormat="1" ht="5.15" customHeight="1" x14ac:dyDescent="0.35">
      <c r="B24" s="448"/>
    </row>
    <row r="25" spans="1:6" s="451" customFormat="1" x14ac:dyDescent="0.35">
      <c r="B25" s="448"/>
    </row>
    <row r="26" spans="1:6" s="451" customFormat="1" x14ac:dyDescent="0.35">
      <c r="B26" s="448"/>
    </row>
    <row r="27" spans="1:6" s="451" customFormat="1" x14ac:dyDescent="0.35">
      <c r="B27" s="448"/>
    </row>
    <row r="28" spans="1:6" s="451" customFormat="1" x14ac:dyDescent="0.35">
      <c r="B28" s="448"/>
    </row>
    <row r="29" spans="1:6" s="451" customFormat="1" x14ac:dyDescent="0.35">
      <c r="B29" s="448"/>
    </row>
    <row r="30" spans="1:6" s="451" customFormat="1" x14ac:dyDescent="0.35">
      <c r="B30" s="448" t="str">
        <f>TRANSLATOR!B239</f>
        <v>2. Fill the following cells completely to define the material:</v>
      </c>
      <c r="C30" s="546"/>
      <c r="D30" s="546"/>
      <c r="E30" s="546"/>
    </row>
    <row r="31" spans="1:6" s="451" customFormat="1" ht="7.5" customHeight="1" x14ac:dyDescent="0.35">
      <c r="B31" s="448"/>
    </row>
    <row r="32" spans="1:6" s="451" customFormat="1" x14ac:dyDescent="0.35">
      <c r="B32" s="448"/>
    </row>
    <row r="33" spans="2:2" s="451" customFormat="1" x14ac:dyDescent="0.35">
      <c r="B33" s="448"/>
    </row>
    <row r="34" spans="2:2" s="451" customFormat="1" x14ac:dyDescent="0.35">
      <c r="B34" s="448"/>
    </row>
    <row r="35" spans="2:2" s="451" customFormat="1" x14ac:dyDescent="0.35">
      <c r="B35" s="448"/>
    </row>
    <row r="36" spans="2:2" s="451" customFormat="1" x14ac:dyDescent="0.35">
      <c r="B36" s="448"/>
    </row>
    <row r="37" spans="2:2" s="451" customFormat="1" x14ac:dyDescent="0.35">
      <c r="B37" s="448"/>
    </row>
    <row r="38" spans="2:2" s="451" customFormat="1" x14ac:dyDescent="0.35">
      <c r="B38" s="448"/>
    </row>
    <row r="39" spans="2:2" s="451" customFormat="1" x14ac:dyDescent="0.35">
      <c r="B39" s="448"/>
    </row>
    <row r="40" spans="2:2" s="451" customFormat="1" ht="7.5" customHeight="1" x14ac:dyDescent="0.35">
      <c r="B40" s="448"/>
    </row>
    <row r="41" spans="2:2" s="451" customFormat="1" x14ac:dyDescent="0.35">
      <c r="B41" s="448"/>
    </row>
    <row r="42" spans="2:2" s="451" customFormat="1" x14ac:dyDescent="0.35">
      <c r="B42" s="448"/>
    </row>
    <row r="43" spans="2:2" s="451" customFormat="1" x14ac:dyDescent="0.35">
      <c r="B43" s="448"/>
    </row>
    <row r="44" spans="2:2" s="451" customFormat="1" x14ac:dyDescent="0.35">
      <c r="B44" s="448"/>
    </row>
    <row r="45" spans="2:2" s="451" customFormat="1" x14ac:dyDescent="0.35">
      <c r="B45" s="448" t="str">
        <f>TRANSLATOR!B241</f>
        <v>3. Select any high risk material from the list, which the product / part contains</v>
      </c>
    </row>
    <row r="46" spans="2:2" s="451" customFormat="1" ht="9.65" customHeight="1" x14ac:dyDescent="0.35">
      <c r="B46" s="448"/>
    </row>
    <row r="47" spans="2:2" s="451" customFormat="1" x14ac:dyDescent="0.35">
      <c r="B47" s="448"/>
    </row>
    <row r="48" spans="2:2" s="451" customFormat="1" x14ac:dyDescent="0.35">
      <c r="B48" s="448"/>
    </row>
    <row r="49" spans="2:5" s="451" customFormat="1" x14ac:dyDescent="0.35">
      <c r="B49" s="448"/>
    </row>
    <row r="50" spans="2:5" s="451" customFormat="1" x14ac:dyDescent="0.35">
      <c r="B50" s="448"/>
    </row>
    <row r="51" spans="2:5" s="451" customFormat="1" x14ac:dyDescent="0.35">
      <c r="B51" s="448"/>
    </row>
    <row r="52" spans="2:5" s="451" customFormat="1" x14ac:dyDescent="0.35">
      <c r="B52" s="448"/>
    </row>
    <row r="53" spans="2:5" s="451" customFormat="1" x14ac:dyDescent="0.35">
      <c r="B53" s="448"/>
    </row>
    <row r="54" spans="2:5" s="451" customFormat="1" x14ac:dyDescent="0.35">
      <c r="B54" s="448"/>
    </row>
    <row r="55" spans="2:5" s="451" customFormat="1" x14ac:dyDescent="0.35">
      <c r="B55" s="448"/>
    </row>
    <row r="56" spans="2:5" s="451" customFormat="1" ht="35.15" customHeight="1" x14ac:dyDescent="0.35">
      <c r="B56" s="448"/>
      <c r="C56" s="672" t="str">
        <f>TRANSLATOR!B242</f>
        <v>Activate the checkbox in the first column. In case of a risk material, inform whether you have added the mandatory test report and mention the report number as reference.</v>
      </c>
      <c r="D56" s="672"/>
      <c r="E56" s="672"/>
    </row>
    <row r="57" spans="2:5" s="451" customFormat="1" ht="9.65" customHeight="1" x14ac:dyDescent="0.35">
      <c r="B57" s="448"/>
    </row>
    <row r="58" spans="2:5" s="451" customFormat="1" ht="35.15" customHeight="1" x14ac:dyDescent="0.35">
      <c r="B58" s="673" t="str">
        <f>TRANSLATOR!B243</f>
        <v>4. Answer the questions about the nature of the part / product - based on your answers, it will be determined whether regulations are applicable or not</v>
      </c>
      <c r="C58" s="673"/>
      <c r="D58" s="673"/>
      <c r="E58" s="673"/>
    </row>
    <row r="59" spans="2:5" s="451" customFormat="1" ht="8.15" customHeight="1" x14ac:dyDescent="0.35">
      <c r="B59" s="448"/>
    </row>
    <row r="60" spans="2:5" s="451" customFormat="1" x14ac:dyDescent="0.35">
      <c r="B60" s="448"/>
    </row>
    <row r="61" spans="2:5" s="451" customFormat="1" x14ac:dyDescent="0.35">
      <c r="B61" s="448"/>
    </row>
    <row r="62" spans="2:5" s="451" customFormat="1" x14ac:dyDescent="0.35">
      <c r="B62" s="448"/>
    </row>
    <row r="63" spans="2:5" s="451" customFormat="1" x14ac:dyDescent="0.35">
      <c r="B63" s="448"/>
    </row>
    <row r="64" spans="2:5" s="451" customFormat="1" x14ac:dyDescent="0.35">
      <c r="B64" s="448"/>
    </row>
    <row r="65" spans="2:2" s="451" customFormat="1" x14ac:dyDescent="0.35">
      <c r="B65" s="448"/>
    </row>
    <row r="66" spans="2:2" s="451" customFormat="1" x14ac:dyDescent="0.35">
      <c r="B66" s="448"/>
    </row>
    <row r="67" spans="2:2" s="451" customFormat="1" x14ac:dyDescent="0.35">
      <c r="B67" s="448"/>
    </row>
    <row r="68" spans="2:2" s="451" customFormat="1" ht="11.15" customHeight="1" x14ac:dyDescent="0.35">
      <c r="B68" s="448"/>
    </row>
    <row r="69" spans="2:2" s="451" customFormat="1" x14ac:dyDescent="0.35">
      <c r="B69" s="448" t="str">
        <f>TRANSLATOR!B244</f>
        <v>5. Confirm compliance with required regulations and inform if you need to declare substances</v>
      </c>
    </row>
    <row r="70" spans="2:2" s="451" customFormat="1" ht="8.15" customHeight="1" x14ac:dyDescent="0.35">
      <c r="B70" s="448"/>
    </row>
    <row r="71" spans="2:2" s="451" customFormat="1" x14ac:dyDescent="0.35">
      <c r="B71" s="448"/>
    </row>
    <row r="72" spans="2:2" s="451" customFormat="1" x14ac:dyDescent="0.35">
      <c r="B72" s="448"/>
    </row>
    <row r="73" spans="2:2" s="451" customFormat="1" x14ac:dyDescent="0.35">
      <c r="B73" s="448"/>
    </row>
    <row r="74" spans="2:2" s="451" customFormat="1" x14ac:dyDescent="0.35">
      <c r="B74" s="448"/>
    </row>
    <row r="75" spans="2:2" s="451" customFormat="1" x14ac:dyDescent="0.35">
      <c r="B75" s="448"/>
    </row>
    <row r="76" spans="2:2" s="451" customFormat="1" x14ac:dyDescent="0.35">
      <c r="B76" s="448"/>
    </row>
    <row r="77" spans="2:2" s="451" customFormat="1" x14ac:dyDescent="0.35">
      <c r="B77" s="448"/>
    </row>
    <row r="78" spans="2:2" s="451" customFormat="1" x14ac:dyDescent="0.35">
      <c r="B78" s="448"/>
    </row>
    <row r="79" spans="2:2" s="451" customFormat="1" x14ac:dyDescent="0.35">
      <c r="B79" s="448"/>
    </row>
    <row r="80" spans="2:2" s="451" customFormat="1" x14ac:dyDescent="0.35">
      <c r="B80" s="448"/>
    </row>
    <row r="81" spans="2:4" s="451" customFormat="1" x14ac:dyDescent="0.35">
      <c r="B81" s="448"/>
    </row>
    <row r="82" spans="2:4" s="451" customFormat="1" x14ac:dyDescent="0.35">
      <c r="B82" s="448"/>
    </row>
    <row r="83" spans="2:4" s="451" customFormat="1" x14ac:dyDescent="0.35">
      <c r="B83" s="448"/>
    </row>
    <row r="84" spans="2:4" s="451" customFormat="1" x14ac:dyDescent="0.35">
      <c r="B84" s="448"/>
    </row>
    <row r="85" spans="2:4" s="451" customFormat="1" x14ac:dyDescent="0.35">
      <c r="B85" s="448"/>
    </row>
    <row r="86" spans="2:4" s="451" customFormat="1" x14ac:dyDescent="0.35">
      <c r="B86" s="448" t="str">
        <f>TRANSLATOR!B245</f>
        <v>6. If required, declare regulated substances in seperate tabs</v>
      </c>
    </row>
    <row r="87" spans="2:4" s="451" customFormat="1" ht="9.65" customHeight="1" x14ac:dyDescent="0.35">
      <c r="B87" s="448"/>
    </row>
    <row r="88" spans="2:4" s="451" customFormat="1" x14ac:dyDescent="0.35">
      <c r="B88" s="448"/>
    </row>
    <row r="89" spans="2:4" s="451" customFormat="1" x14ac:dyDescent="0.35">
      <c r="B89" s="448"/>
    </row>
    <row r="90" spans="2:4" s="451" customFormat="1" x14ac:dyDescent="0.35">
      <c r="B90" s="448"/>
    </row>
    <row r="91" spans="2:4" s="451" customFormat="1" ht="18" x14ac:dyDescent="0.35">
      <c r="B91" s="536" t="s">
        <v>110</v>
      </c>
      <c r="C91" s="539" t="s">
        <v>1788</v>
      </c>
      <c r="D91" s="451" t="str">
        <f>TRANSLATOR!B307</f>
        <v>The regulated substance is limited. It is not allowed to be part of the composition over the given limit.</v>
      </c>
    </row>
    <row r="92" spans="2:4" s="451" customFormat="1" ht="18" x14ac:dyDescent="0.35">
      <c r="B92" s="537"/>
    </row>
    <row r="93" spans="2:4" s="451" customFormat="1" ht="18" x14ac:dyDescent="0.35">
      <c r="B93" s="538" t="s">
        <v>27</v>
      </c>
      <c r="C93" s="539" t="s">
        <v>1787</v>
      </c>
      <c r="D93" s="451" t="str">
        <f>TRANSLATOR!B308</f>
        <v>The regulated substance has a duty to declare. If the substance is part of the composition, the value must be declared.</v>
      </c>
    </row>
    <row r="94" spans="2:4" s="451" customFormat="1" ht="18" x14ac:dyDescent="0.35">
      <c r="B94" s="540"/>
      <c r="C94" s="539"/>
    </row>
    <row r="95" spans="2:4" s="451" customFormat="1" ht="10.5" customHeight="1" x14ac:dyDescent="0.35">
      <c r="B95" s="448"/>
    </row>
    <row r="96" spans="2:4" s="451" customFormat="1" x14ac:dyDescent="0.35">
      <c r="B96" s="448" t="str">
        <f>TRANSLATOR!B246</f>
        <v>7. Sign the coversheet and send it - plus if applicable, declared tabs and/or test reports - to Bosch purchasing as PDF</v>
      </c>
    </row>
    <row r="97" spans="1:9" s="451" customFormat="1" x14ac:dyDescent="0.35">
      <c r="B97" s="448"/>
    </row>
    <row r="98" spans="1:9" s="451" customFormat="1" x14ac:dyDescent="0.35">
      <c r="B98" s="448"/>
    </row>
    <row r="105" spans="1:9" s="462" customFormat="1" ht="25.5" customHeight="1" x14ac:dyDescent="0.45">
      <c r="A105" s="464"/>
      <c r="B105" s="459" t="str">
        <f>TRANSLATOR!B237</f>
        <v>2.) N2580-PT Test Report requirements</v>
      </c>
      <c r="C105" s="460"/>
      <c r="D105" s="461"/>
      <c r="E105" s="461"/>
      <c r="F105" s="464"/>
    </row>
    <row r="106" spans="1:9" s="452" customFormat="1" x14ac:dyDescent="0.35">
      <c r="B106" s="453"/>
      <c r="C106" s="454"/>
      <c r="D106" s="455"/>
      <c r="E106" s="455"/>
    </row>
    <row r="107" spans="1:9" s="452" customFormat="1" ht="35.15" customHeight="1" x14ac:dyDescent="0.35">
      <c r="B107" s="674" t="str">
        <f>TRANSLATOR!B247</f>
        <v>In case the product / material contains a so called risk material (selection see tab "Cover_Sheet"), then beside the declaration also a test report as evidence of absence of regulated substances is required.</v>
      </c>
      <c r="C107" s="674"/>
      <c r="D107" s="674"/>
      <c r="E107" s="674"/>
      <c r="F107" s="674"/>
    </row>
    <row r="108" spans="1:9" s="452" customFormat="1" ht="9.65" customHeight="1" x14ac:dyDescent="0.35">
      <c r="B108" s="453"/>
      <c r="C108" s="454"/>
      <c r="D108" s="455"/>
      <c r="E108" s="455"/>
    </row>
    <row r="109" spans="1:9" s="452" customFormat="1" x14ac:dyDescent="0.35">
      <c r="B109" s="465" t="str">
        <f>TRANSLATOR!B248</f>
        <v>Following test procedures should be applied when submitting a test report:</v>
      </c>
      <c r="C109" s="454"/>
      <c r="D109" s="455"/>
      <c r="E109" s="455"/>
    </row>
    <row r="110" spans="1:9" s="452" customFormat="1" ht="6" customHeight="1" x14ac:dyDescent="0.35">
      <c r="B110" s="465"/>
      <c r="C110" s="454"/>
      <c r="D110" s="455"/>
      <c r="E110" s="455"/>
    </row>
    <row r="111" spans="1:9" ht="12.65" customHeight="1" x14ac:dyDescent="0.35">
      <c r="B111" s="436"/>
      <c r="C111" s="436"/>
      <c r="D111" s="447"/>
      <c r="E111" s="447"/>
    </row>
    <row r="112" spans="1:9" ht="12.65" customHeight="1" x14ac:dyDescent="0.35">
      <c r="B112" s="436"/>
      <c r="C112" s="436"/>
      <c r="D112" s="436"/>
      <c r="E112" s="436"/>
      <c r="H112" s="559"/>
      <c r="I112" s="559"/>
    </row>
    <row r="113" spans="2:9" ht="12.65" customHeight="1" x14ac:dyDescent="0.35">
      <c r="B113" s="436"/>
      <c r="C113" s="436"/>
      <c r="D113" s="436"/>
      <c r="E113" s="436"/>
      <c r="H113" s="670"/>
      <c r="I113" s="670"/>
    </row>
    <row r="114" spans="2:9" ht="12.65" customHeight="1" x14ac:dyDescent="0.35">
      <c r="B114" s="436"/>
      <c r="C114" s="436"/>
      <c r="D114" s="436"/>
      <c r="E114" s="436"/>
      <c r="H114" s="560"/>
      <c r="I114" s="561"/>
    </row>
    <row r="115" spans="2:9" ht="12.65" customHeight="1" x14ac:dyDescent="0.35">
      <c r="B115" s="436"/>
      <c r="C115" s="436"/>
      <c r="D115" s="436"/>
      <c r="E115" s="436"/>
      <c r="H115" s="560"/>
      <c r="I115" s="560"/>
    </row>
    <row r="116" spans="2:9" ht="12.65" customHeight="1" x14ac:dyDescent="0.35">
      <c r="B116" s="436"/>
      <c r="C116" s="436"/>
      <c r="D116" s="436"/>
      <c r="E116" s="436"/>
      <c r="H116" s="560"/>
      <c r="I116" s="560"/>
    </row>
    <row r="117" spans="2:9" ht="12.65" customHeight="1" x14ac:dyDescent="0.35">
      <c r="B117" s="436"/>
      <c r="C117" s="436"/>
      <c r="D117" s="436"/>
      <c r="E117" s="436"/>
      <c r="H117" s="560"/>
      <c r="I117" s="560"/>
    </row>
    <row r="118" spans="2:9" ht="12.65" customHeight="1" x14ac:dyDescent="0.35">
      <c r="B118" s="436"/>
      <c r="C118" s="436"/>
      <c r="D118" s="436"/>
      <c r="E118" s="436"/>
      <c r="H118" s="560"/>
      <c r="I118" s="560"/>
    </row>
    <row r="119" spans="2:9" ht="12.65" customHeight="1" x14ac:dyDescent="0.35">
      <c r="B119" s="436"/>
      <c r="C119" s="436"/>
      <c r="D119" s="436"/>
      <c r="E119" s="436"/>
      <c r="H119" s="560"/>
      <c r="I119" s="560"/>
    </row>
    <row r="120" spans="2:9" ht="12.65" customHeight="1" x14ac:dyDescent="0.4">
      <c r="B120" s="142"/>
      <c r="C120" s="143"/>
      <c r="D120" s="434"/>
      <c r="E120" s="434"/>
      <c r="H120" s="560"/>
      <c r="I120" s="560"/>
    </row>
    <row r="121" spans="2:9" ht="12.65" customHeight="1" x14ac:dyDescent="0.35">
      <c r="B121" s="436"/>
      <c r="C121" s="436"/>
      <c r="D121" s="436"/>
      <c r="E121" s="436"/>
      <c r="H121" s="560"/>
      <c r="I121" s="560"/>
    </row>
    <row r="122" spans="2:9" ht="12.65" customHeight="1" x14ac:dyDescent="0.35">
      <c r="B122" s="436"/>
      <c r="C122" s="436"/>
      <c r="D122" s="436"/>
      <c r="E122" s="436"/>
      <c r="H122" s="560"/>
      <c r="I122" s="560"/>
    </row>
    <row r="123" spans="2:9" ht="12.65" customHeight="1" x14ac:dyDescent="0.35">
      <c r="B123" s="436"/>
      <c r="C123" s="436"/>
      <c r="D123" s="436"/>
      <c r="E123" s="436"/>
      <c r="H123" s="560"/>
      <c r="I123" s="560"/>
    </row>
    <row r="124" spans="2:9" ht="12.65" customHeight="1" x14ac:dyDescent="0.35">
      <c r="B124" s="436"/>
      <c r="C124" s="436"/>
      <c r="D124" s="436"/>
      <c r="E124" s="436"/>
      <c r="H124" s="560"/>
      <c r="I124" s="560"/>
    </row>
    <row r="125" spans="2:9" ht="12.65" customHeight="1" x14ac:dyDescent="0.35">
      <c r="B125" s="436"/>
      <c r="C125" s="436"/>
      <c r="D125" s="436"/>
      <c r="E125" s="436"/>
      <c r="H125" s="560"/>
      <c r="I125" s="560"/>
    </row>
    <row r="126" spans="2:9" ht="12.65" customHeight="1" x14ac:dyDescent="0.4">
      <c r="B126" s="142"/>
      <c r="C126" s="143"/>
      <c r="D126" s="434"/>
      <c r="E126" s="434"/>
      <c r="H126" s="560"/>
      <c r="I126" s="560"/>
    </row>
    <row r="127" spans="2:9" ht="12.65" customHeight="1" x14ac:dyDescent="0.35">
      <c r="B127" s="436"/>
      <c r="C127" s="436"/>
      <c r="D127" s="436"/>
      <c r="E127" s="436"/>
      <c r="H127" s="560"/>
      <c r="I127" s="560"/>
    </row>
    <row r="128" spans="2:9" ht="12.65" customHeight="1" x14ac:dyDescent="0.35">
      <c r="B128" s="436"/>
      <c r="C128" s="436"/>
      <c r="D128" s="436"/>
      <c r="E128" s="436"/>
      <c r="H128" s="560"/>
      <c r="I128" s="560"/>
    </row>
    <row r="129" spans="2:9" ht="12.65" customHeight="1" x14ac:dyDescent="0.35">
      <c r="B129" s="436"/>
      <c r="C129" s="436"/>
      <c r="D129" s="436"/>
      <c r="E129" s="436"/>
      <c r="H129" s="560"/>
      <c r="I129" s="560"/>
    </row>
    <row r="130" spans="2:9" ht="12.65" customHeight="1" x14ac:dyDescent="0.35">
      <c r="B130" s="436"/>
      <c r="C130" s="436"/>
      <c r="D130" s="436"/>
      <c r="E130" s="436"/>
      <c r="H130" s="560"/>
      <c r="I130" s="560"/>
    </row>
    <row r="131" spans="2:9" ht="12.65" customHeight="1" x14ac:dyDescent="0.35">
      <c r="B131" s="436"/>
      <c r="C131" s="436"/>
      <c r="D131" s="436"/>
      <c r="E131" s="436"/>
      <c r="H131" s="560"/>
      <c r="I131" s="560"/>
    </row>
    <row r="132" spans="2:9" ht="12.65" customHeight="1" x14ac:dyDescent="0.35">
      <c r="B132" s="436"/>
      <c r="C132" s="436"/>
      <c r="D132" s="436"/>
      <c r="E132" s="436"/>
      <c r="H132" s="670"/>
      <c r="I132" s="670"/>
    </row>
    <row r="133" spans="2:9" ht="12.65" customHeight="1" x14ac:dyDescent="0.35">
      <c r="B133" s="436"/>
      <c r="C133" s="436"/>
      <c r="D133" s="436"/>
      <c r="E133" s="436"/>
      <c r="H133" s="560"/>
      <c r="I133" s="560"/>
    </row>
    <row r="134" spans="2:9" ht="12.65" customHeight="1" x14ac:dyDescent="0.35">
      <c r="B134" s="436"/>
      <c r="C134" s="436"/>
      <c r="D134" s="436"/>
      <c r="E134" s="436"/>
      <c r="H134" s="560"/>
      <c r="I134" s="560"/>
    </row>
    <row r="135" spans="2:9" ht="12.65" customHeight="1" x14ac:dyDescent="0.35">
      <c r="B135" s="436"/>
      <c r="C135" s="436"/>
      <c r="D135" s="436"/>
      <c r="E135" s="436"/>
      <c r="H135" s="560"/>
      <c r="I135" s="560"/>
    </row>
    <row r="136" spans="2:9" ht="12.65" customHeight="1" x14ac:dyDescent="0.35">
      <c r="B136" s="436"/>
      <c r="C136" s="436"/>
      <c r="D136" s="436"/>
      <c r="E136" s="436"/>
      <c r="H136" s="560"/>
      <c r="I136" s="560"/>
    </row>
    <row r="137" spans="2:9" ht="12.65" customHeight="1" x14ac:dyDescent="0.35">
      <c r="B137" s="436"/>
      <c r="C137" s="436"/>
      <c r="D137" s="436"/>
      <c r="E137" s="436"/>
    </row>
    <row r="138" spans="2:9" ht="12.65" customHeight="1" x14ac:dyDescent="0.4">
      <c r="B138" s="142"/>
      <c r="C138" s="143"/>
      <c r="D138" s="434"/>
      <c r="E138" s="434"/>
    </row>
    <row r="139" spans="2:9" ht="23.15" customHeight="1" x14ac:dyDescent="0.4">
      <c r="B139" s="271" t="s">
        <v>1147</v>
      </c>
      <c r="C139" s="143"/>
      <c r="D139" s="434"/>
      <c r="E139" s="434"/>
    </row>
    <row r="140" spans="2:9" ht="11.5" customHeight="1" x14ac:dyDescent="0.4">
      <c r="B140" s="142"/>
      <c r="C140" s="143"/>
      <c r="D140" s="434"/>
      <c r="E140" s="434"/>
    </row>
    <row r="141" spans="2:9" ht="25.5" thickBot="1" x14ac:dyDescent="0.4">
      <c r="B141" s="269" t="s">
        <v>1143</v>
      </c>
      <c r="C141" s="269" t="s">
        <v>1144</v>
      </c>
      <c r="D141" s="269" t="s">
        <v>1145</v>
      </c>
      <c r="E141" s="269" t="s">
        <v>1146</v>
      </c>
    </row>
    <row r="142" spans="2:9" ht="28" customHeight="1" x14ac:dyDescent="0.35">
      <c r="B142" s="270" t="s">
        <v>1148</v>
      </c>
      <c r="C142" s="272">
        <v>44389</v>
      </c>
      <c r="D142" s="270" t="s">
        <v>1149</v>
      </c>
      <c r="E142" s="270" t="s">
        <v>1150</v>
      </c>
    </row>
    <row r="143" spans="2:9" ht="28" customHeight="1" x14ac:dyDescent="0.35">
      <c r="B143" s="270" t="s">
        <v>1237</v>
      </c>
      <c r="C143" s="272">
        <v>44586</v>
      </c>
      <c r="D143" s="270" t="s">
        <v>1238</v>
      </c>
      <c r="E143" s="270" t="s">
        <v>1239</v>
      </c>
    </row>
    <row r="144" spans="2:9" ht="28" customHeight="1" x14ac:dyDescent="0.35">
      <c r="B144" s="270" t="s">
        <v>1297</v>
      </c>
      <c r="C144" s="272">
        <v>44939</v>
      </c>
      <c r="D144" s="270" t="s">
        <v>1238</v>
      </c>
      <c r="E144" s="270" t="s">
        <v>1325</v>
      </c>
    </row>
    <row r="145" spans="2:5" ht="28" customHeight="1" x14ac:dyDescent="0.35">
      <c r="B145" s="270" t="s">
        <v>1381</v>
      </c>
      <c r="C145" s="272">
        <v>45170</v>
      </c>
      <c r="D145" s="270" t="s">
        <v>1543</v>
      </c>
      <c r="E145" s="270" t="s">
        <v>1526</v>
      </c>
    </row>
    <row r="146" spans="2:5" ht="28" customHeight="1" x14ac:dyDescent="0.35">
      <c r="B146" s="270" t="s">
        <v>1601</v>
      </c>
      <c r="C146" s="272">
        <v>45313</v>
      </c>
      <c r="D146" s="270" t="s">
        <v>1602</v>
      </c>
      <c r="E146" s="270" t="s">
        <v>1600</v>
      </c>
    </row>
    <row r="147" spans="2:5" ht="25" x14ac:dyDescent="0.35">
      <c r="B147" s="270" t="s">
        <v>1759</v>
      </c>
      <c r="C147" s="272">
        <v>45329</v>
      </c>
      <c r="D147" s="270" t="s">
        <v>1602</v>
      </c>
      <c r="E147" s="270" t="s">
        <v>1760</v>
      </c>
    </row>
    <row r="148" spans="2:5" x14ac:dyDescent="0.35">
      <c r="B148" s="270" t="s">
        <v>1761</v>
      </c>
      <c r="C148" s="272">
        <v>45357</v>
      </c>
      <c r="D148" s="270" t="s">
        <v>1762</v>
      </c>
      <c r="E148" s="270" t="s">
        <v>1763</v>
      </c>
    </row>
    <row r="149" spans="2:5" ht="32.15" customHeight="1" x14ac:dyDescent="0.35">
      <c r="B149" s="270" t="s">
        <v>1798</v>
      </c>
      <c r="C149" s="272">
        <v>45532</v>
      </c>
      <c r="D149" s="270" t="s">
        <v>1602</v>
      </c>
      <c r="E149" s="270" t="s">
        <v>1999</v>
      </c>
    </row>
  </sheetData>
  <sheetProtection algorithmName="SHA-512" hashValue="aw3k53S520vPlyc4Uh7SNhwaWGrP63vMSwyCXw+CflSfTVvuj21Cj74hGGKGEHusspD1Ya/ayXTlSsJwEYV19A==" saltValue="7HsKsp3lXCB+3TwDRFXy8w==" spinCount="100000" sheet="1" objects="1" scenarios="1"/>
  <mergeCells count="16">
    <mergeCell ref="H113:I113"/>
    <mergeCell ref="H132:I132"/>
    <mergeCell ref="B4:C4"/>
    <mergeCell ref="D4:E4"/>
    <mergeCell ref="D5:E5"/>
    <mergeCell ref="C56:E56"/>
    <mergeCell ref="B58:E58"/>
    <mergeCell ref="B107:F107"/>
    <mergeCell ref="B8:G8"/>
    <mergeCell ref="B9:G9"/>
    <mergeCell ref="B10:G10"/>
    <mergeCell ref="B11:G11"/>
    <mergeCell ref="B12:G12"/>
    <mergeCell ref="B14:G14"/>
    <mergeCell ref="B16:G16"/>
    <mergeCell ref="B7:G7"/>
  </mergeCells>
  <pageMargins left="0.23622047244094491" right="0.23622047244094491" top="0.74803149606299213" bottom="0.74803149606299213" header="0.31496062992125984" footer="0.31496062992125984"/>
  <pageSetup paperSize="9" scale="25" orientation="portrait" r:id="rId1"/>
  <headerFooter>
    <oddFooter>&amp;LPTCD-01004-001&amp;CManagement of regulated substances in supply parts, Appendix 1&amp;RPT/PUQ
28.08.2024</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theme="8"/>
    <pageSetUpPr fitToPage="1"/>
  </sheetPr>
  <dimension ref="A1:K283"/>
  <sheetViews>
    <sheetView showGridLines="0" tabSelected="1" zoomScale="60" zoomScaleNormal="60" workbookViewId="0">
      <selection activeCell="B2" sqref="B2"/>
    </sheetView>
  </sheetViews>
  <sheetFormatPr baseColWidth="10" defaultColWidth="11.453125" defaultRowHeight="18" customHeight="1" x14ac:dyDescent="0.25"/>
  <cols>
    <col min="1" max="1" width="13.54296875" style="204" customWidth="1"/>
    <col min="2" max="2" width="44.1796875" style="204" customWidth="1"/>
    <col min="3" max="3" width="54.453125" style="204" customWidth="1"/>
    <col min="4" max="4" width="34" style="204" customWidth="1"/>
    <col min="5" max="5" width="35.54296875" style="204" customWidth="1"/>
    <col min="6" max="6" width="40.1796875" style="204" customWidth="1"/>
    <col min="7" max="7" width="11.453125" style="596"/>
    <col min="8" max="10" width="11.453125" style="584"/>
    <col min="11" max="11" width="12.81640625" style="584" bestFit="1" customWidth="1"/>
    <col min="12" max="16384" width="11.453125" style="204"/>
  </cols>
  <sheetData>
    <row r="1" spans="1:11" ht="40" customHeight="1" x14ac:dyDescent="0.25">
      <c r="A1" s="203"/>
      <c r="B1" s="203"/>
      <c r="C1" s="203"/>
      <c r="D1" s="203"/>
      <c r="E1" s="203"/>
      <c r="F1" s="203"/>
      <c r="G1" s="595"/>
      <c r="H1" s="583"/>
      <c r="I1" s="583"/>
    </row>
    <row r="2" spans="1:11" ht="25" customHeight="1" x14ac:dyDescent="0.3">
      <c r="A2" s="543" t="s">
        <v>1582</v>
      </c>
      <c r="B2" s="542"/>
      <c r="C2" s="541"/>
      <c r="D2" s="203"/>
      <c r="E2" s="203"/>
      <c r="F2" s="205"/>
      <c r="G2" s="595"/>
      <c r="H2" s="583"/>
      <c r="I2" s="583"/>
    </row>
    <row r="3" spans="1:11" ht="35.15" customHeight="1" x14ac:dyDescent="0.25">
      <c r="A3" s="543" t="str">
        <f>TRANSLATOR!$B$5</f>
        <v>Declaration &amp; Confirmation of Regulated Substances</v>
      </c>
      <c r="C3" s="104"/>
      <c r="D3" s="104"/>
      <c r="E3" s="104"/>
      <c r="F3" s="240" t="s">
        <v>1998</v>
      </c>
      <c r="G3" s="595"/>
      <c r="H3" s="583"/>
      <c r="I3" s="583"/>
    </row>
    <row r="4" spans="1:11" ht="9" customHeight="1" x14ac:dyDescent="0.25">
      <c r="A4" s="104"/>
      <c r="C4" s="104"/>
      <c r="D4" s="104"/>
      <c r="E4" s="104"/>
      <c r="F4" s="240"/>
      <c r="G4" s="595"/>
      <c r="H4" s="583"/>
      <c r="I4" s="583"/>
    </row>
    <row r="5" spans="1:11" ht="25" customHeight="1" x14ac:dyDescent="0.25">
      <c r="A5" s="104"/>
      <c r="B5" s="703" t="str">
        <f>TRANSLATOR!B249</f>
        <v>Yellow cells =</v>
      </c>
      <c r="C5" s="703"/>
      <c r="D5" s="545" t="str">
        <f>TRANSLATOR!B250</f>
        <v>to be filled by supplier</v>
      </c>
      <c r="E5" s="445" t="str">
        <f>TRANSLATOR!B251</f>
        <v xml:space="preserve">Select Language:   </v>
      </c>
      <c r="F5" s="446" t="s">
        <v>49</v>
      </c>
    </row>
    <row r="6" spans="1:11" s="259" customFormat="1" ht="9" customHeight="1" thickBot="1" x14ac:dyDescent="0.3">
      <c r="A6" s="443"/>
      <c r="B6" s="442"/>
      <c r="C6" s="442"/>
      <c r="D6" s="444"/>
      <c r="E6" s="444"/>
      <c r="F6" s="444"/>
      <c r="G6" s="597"/>
      <c r="H6" s="585"/>
      <c r="I6" s="585"/>
      <c r="J6" s="585"/>
      <c r="K6" s="585"/>
    </row>
    <row r="7" spans="1:11" s="227" customFormat="1" ht="28" customHeight="1" x14ac:dyDescent="0.25">
      <c r="A7" s="690" t="str">
        <f>TRANSLATOR!B252</f>
        <v>Identification and Description of Material</v>
      </c>
      <c r="B7" s="691"/>
      <c r="C7" s="691"/>
      <c r="D7" s="691"/>
      <c r="E7" s="691"/>
      <c r="F7" s="692"/>
      <c r="G7" s="598"/>
      <c r="H7" s="586"/>
      <c r="I7" s="586"/>
      <c r="J7" s="586"/>
      <c r="K7" s="586"/>
    </row>
    <row r="8" spans="1:11" ht="25" customHeight="1" x14ac:dyDescent="0.25">
      <c r="A8" s="694" t="str">
        <f>TRANSLATOR!$B$8</f>
        <v xml:space="preserve">Bosch supplier company name: </v>
      </c>
      <c r="B8" s="694"/>
      <c r="C8" s="694"/>
      <c r="D8" s="704"/>
      <c r="E8" s="704"/>
      <c r="F8" s="704"/>
    </row>
    <row r="9" spans="1:11" ht="25" customHeight="1" x14ac:dyDescent="0.25">
      <c r="A9" s="694" t="str">
        <f>TRANSLATOR!$B$9</f>
        <v>Bosch supplier number (RBSNo):</v>
      </c>
      <c r="B9" s="694"/>
      <c r="C9" s="694"/>
      <c r="D9" s="704"/>
      <c r="E9" s="704"/>
      <c r="F9" s="704"/>
    </row>
    <row r="10" spans="1:11" ht="25" customHeight="1" x14ac:dyDescent="0.25">
      <c r="A10" s="694" t="str">
        <f>TRANSLATOR!$B$10</f>
        <v xml:space="preserve">Contact person at Bosch purchasing department: </v>
      </c>
      <c r="B10" s="694"/>
      <c r="C10" s="694"/>
      <c r="D10" s="704"/>
      <c r="E10" s="704"/>
      <c r="F10" s="704"/>
    </row>
    <row r="11" spans="1:11" ht="50.15" customHeight="1" x14ac:dyDescent="0.25">
      <c r="A11" s="694" t="str">
        <f>TRANSLATOR!$B$11</f>
        <v xml:space="preserve">Bosch part numbers: </v>
      </c>
      <c r="B11" s="694"/>
      <c r="C11" s="694"/>
      <c r="D11" s="704"/>
      <c r="E11" s="704"/>
      <c r="F11" s="704"/>
    </row>
    <row r="12" spans="1:11" ht="25.5" customHeight="1" x14ac:dyDescent="0.25">
      <c r="A12" s="694" t="str">
        <f>TRANSLATOR!$B$182</f>
        <v>Bosch part numbers - see attachment:</v>
      </c>
      <c r="B12" s="694"/>
      <c r="C12" s="694"/>
      <c r="D12" s="704"/>
      <c r="E12" s="704"/>
      <c r="F12" s="704"/>
    </row>
    <row r="13" spans="1:11" ht="50.15" customHeight="1" x14ac:dyDescent="0.25">
      <c r="A13" s="694" t="str">
        <f>TRANSLATOR!$B$14</f>
        <v xml:space="preserve">Description of part / product: </v>
      </c>
      <c r="B13" s="694"/>
      <c r="C13" s="694"/>
      <c r="D13" s="697"/>
      <c r="E13" s="698"/>
      <c r="F13" s="699"/>
      <c r="G13" s="599"/>
      <c r="I13" s="587"/>
    </row>
    <row r="14" spans="1:11" ht="50.15" customHeight="1" x14ac:dyDescent="0.25">
      <c r="A14" s="694" t="str">
        <f>TRANSLATOR!$B$187</f>
        <v>Description of (raw-) material composition:</v>
      </c>
      <c r="B14" s="694"/>
      <c r="C14" s="694"/>
      <c r="D14" s="700"/>
      <c r="E14" s="701"/>
      <c r="F14" s="702"/>
      <c r="I14" s="587"/>
    </row>
    <row r="15" spans="1:11" ht="23.5" customHeight="1" x14ac:dyDescent="0.25">
      <c r="A15" s="680" t="str">
        <f>TRANSLATOR!$B$211</f>
        <v>Are there any auxiliary materials remaining in the part / product? (e.g. rust protection oil, lubricants, ...)</v>
      </c>
      <c r="B15" s="681"/>
      <c r="C15" s="682"/>
      <c r="D15" s="581" t="str">
        <f>TRANSLATOR!B27</f>
        <v>No</v>
      </c>
      <c r="E15" s="686"/>
      <c r="F15" s="687"/>
      <c r="G15" s="599" t="b">
        <v>0</v>
      </c>
      <c r="I15" s="587"/>
    </row>
    <row r="16" spans="1:11" ht="21" customHeight="1" x14ac:dyDescent="0.25">
      <c r="A16" s="683"/>
      <c r="B16" s="684"/>
      <c r="C16" s="685"/>
      <c r="D16" s="580" t="str">
        <f>TRANSLATOR!B277</f>
        <v>Yes, please list here --&gt;</v>
      </c>
      <c r="E16" s="688"/>
      <c r="F16" s="689"/>
      <c r="G16" s="599"/>
      <c r="I16" s="587"/>
    </row>
    <row r="17" spans="1:11" s="209" customFormat="1" ht="12.65" customHeight="1" thickBot="1" x14ac:dyDescent="0.3">
      <c r="A17" s="206"/>
      <c r="B17" s="207"/>
      <c r="C17" s="207"/>
      <c r="D17" s="208"/>
      <c r="E17" s="208"/>
      <c r="F17" s="208"/>
      <c r="G17" s="600" t="b">
        <v>0</v>
      </c>
      <c r="H17" s="588"/>
      <c r="I17" s="589"/>
      <c r="J17" s="588"/>
      <c r="K17" s="588"/>
    </row>
    <row r="18" spans="1:11" s="227" customFormat="1" ht="28" customHeight="1" x14ac:dyDescent="0.25">
      <c r="A18" s="690" t="str">
        <f>TRANSLATOR!B253</f>
        <v>Selection of Risk Material</v>
      </c>
      <c r="B18" s="691"/>
      <c r="C18" s="691"/>
      <c r="D18" s="691"/>
      <c r="E18" s="691"/>
      <c r="F18" s="692"/>
      <c r="G18" s="598"/>
      <c r="H18" s="586"/>
      <c r="I18" s="586"/>
      <c r="J18" s="586"/>
      <c r="K18" s="586"/>
    </row>
    <row r="19" spans="1:11" s="209" customFormat="1" ht="29.5" customHeight="1" x14ac:dyDescent="0.25">
      <c r="A19" s="677" t="str">
        <f>TRANSLATOR!B254</f>
        <v>Risk Material require special attention: if they are part of the content, the absence of regulated substances has to be proven by a test report. Requirements are explained in tab "Help".</v>
      </c>
      <c r="B19" s="677"/>
      <c r="C19" s="677"/>
      <c r="D19" s="677"/>
      <c r="E19" s="677"/>
      <c r="F19" s="677"/>
      <c r="G19" s="601"/>
      <c r="H19" s="588"/>
      <c r="I19" s="589"/>
      <c r="J19" s="588"/>
      <c r="K19" s="588"/>
    </row>
    <row r="20" spans="1:11" s="209" customFormat="1" ht="16" customHeight="1" x14ac:dyDescent="0.25">
      <c r="A20" s="439" t="str">
        <f>TRANSLATOR!B255</f>
        <v>Applicable?</v>
      </c>
      <c r="B20" s="440" t="str">
        <f>TRANSLATOR!B256</f>
        <v>Material</v>
      </c>
      <c r="C20" s="695" t="str">
        <f>TRANSLATOR!B257</f>
        <v>Required test report</v>
      </c>
      <c r="D20" s="696"/>
      <c r="E20" s="441" t="str">
        <f>TRANSLATOR!B258</f>
        <v>Test report attached?</v>
      </c>
      <c r="F20" s="441" t="str">
        <f>TRANSLATOR!B259</f>
        <v>Report Number</v>
      </c>
      <c r="G20" s="601"/>
      <c r="H20" s="588"/>
      <c r="I20" s="589"/>
      <c r="J20" s="588"/>
      <c r="K20" s="588"/>
    </row>
    <row r="21" spans="1:11" s="209" customFormat="1" ht="18" customHeight="1" x14ac:dyDescent="0.25">
      <c r="A21" s="457" t="str">
        <f>IF(G21=TRUE,Data!$C$2,"")</f>
        <v/>
      </c>
      <c r="B21" s="544" t="str">
        <f>TRANSLATOR!B260</f>
        <v>Soft plastics &amp; PVC</v>
      </c>
      <c r="C21" s="678" t="str">
        <f>IF(G21=TRUE,TRANSLATOR!B262,"n/a")</f>
        <v>n/a</v>
      </c>
      <c r="D21" s="679"/>
      <c r="E21" s="458"/>
      <c r="F21" s="458"/>
      <c r="G21" s="600" t="b">
        <v>0</v>
      </c>
      <c r="H21" s="588"/>
      <c r="I21" s="589"/>
      <c r="J21" s="588"/>
      <c r="K21" s="588"/>
    </row>
    <row r="22" spans="1:11" s="209" customFormat="1" ht="18" customHeight="1" x14ac:dyDescent="0.25">
      <c r="A22" s="457" t="str">
        <f>IF(G22=TRUE,Data!$C$2,"")</f>
        <v/>
      </c>
      <c r="B22" s="544" t="str">
        <f>TRANSLATOR!B86</f>
        <v>black coloured plastic</v>
      </c>
      <c r="C22" s="678" t="str">
        <f>IF(G22=TRUE,TRANSLATOR!B263,"n/a")</f>
        <v>n/a</v>
      </c>
      <c r="D22" s="679"/>
      <c r="E22" s="458"/>
      <c r="F22" s="458"/>
      <c r="G22" s="600" t="b">
        <v>0</v>
      </c>
      <c r="H22" s="588"/>
      <c r="I22" s="589"/>
      <c r="J22" s="588"/>
      <c r="K22" s="588"/>
    </row>
    <row r="23" spans="1:11" s="209" customFormat="1" ht="18" customHeight="1" x14ac:dyDescent="0.25">
      <c r="A23" s="457" t="str">
        <f>IF(G23=TRUE,Data!$C$2,"")</f>
        <v/>
      </c>
      <c r="B23" s="544" t="str">
        <f>TRANSLATOR!B261</f>
        <v>Flame retardant plastics</v>
      </c>
      <c r="C23" s="678" t="str">
        <f>IF(G23=TRUE,TRANSLATOR!B264,"n/a")</f>
        <v>n/a</v>
      </c>
      <c r="D23" s="693"/>
      <c r="E23" s="458"/>
      <c r="F23" s="458"/>
      <c r="G23" s="600"/>
      <c r="H23" s="588"/>
      <c r="I23" s="589"/>
      <c r="J23" s="588"/>
      <c r="K23" s="588"/>
    </row>
    <row r="24" spans="1:11" s="209" customFormat="1" ht="18" customHeight="1" x14ac:dyDescent="0.25">
      <c r="A24" s="457" t="str">
        <f>IF(G24=TRUE,Data!$C$2,"")</f>
        <v/>
      </c>
      <c r="B24" s="544" t="str">
        <f>TRANSLATOR!B87</f>
        <v>Tin, Solders or solder wire</v>
      </c>
      <c r="C24" s="678" t="str">
        <f>IF(G24=TRUE,TRANSLATOR!B265,"n/a")</f>
        <v>n/a</v>
      </c>
      <c r="D24" s="679"/>
      <c r="E24" s="458"/>
      <c r="F24" s="458"/>
      <c r="G24" s="600" t="b">
        <v>0</v>
      </c>
      <c r="H24" s="588"/>
      <c r="I24" s="589"/>
      <c r="J24" s="588"/>
      <c r="K24" s="588"/>
    </row>
    <row r="25" spans="1:11" s="209" customFormat="1" ht="18" customHeight="1" x14ac:dyDescent="0.25">
      <c r="A25" s="457" t="str">
        <f>IF(G25=TRUE,Data!$C$2,"")</f>
        <v/>
      </c>
      <c r="B25" s="544" t="str">
        <f>TRANSLATOR!B88</f>
        <v>Brazing Fillers</v>
      </c>
      <c r="C25" s="678" t="str">
        <f>IF(G25=TRUE,TRANSLATOR!B265,"n/a")</f>
        <v>n/a</v>
      </c>
      <c r="D25" s="679"/>
      <c r="E25" s="458"/>
      <c r="F25" s="458"/>
      <c r="G25" s="600" t="b">
        <v>0</v>
      </c>
      <c r="H25" s="588"/>
      <c r="I25" s="589"/>
      <c r="J25" s="588"/>
      <c r="K25" s="588"/>
    </row>
    <row r="26" spans="1:11" s="209" customFormat="1" ht="18" customHeight="1" x14ac:dyDescent="0.25">
      <c r="A26" s="457" t="str">
        <f>IF(G26=TRUE,Data!$C$2,"")</f>
        <v/>
      </c>
      <c r="B26" s="544" t="str">
        <f>TRANSLATOR!B91</f>
        <v>Sintered parts</v>
      </c>
      <c r="C26" s="678" t="str">
        <f>IF(G26=TRUE,TRANSLATOR!B265,"n/a")</f>
        <v>n/a</v>
      </c>
      <c r="D26" s="679"/>
      <c r="E26" s="458"/>
      <c r="F26" s="458"/>
      <c r="G26" s="600" t="b">
        <v>0</v>
      </c>
      <c r="H26" s="588"/>
      <c r="I26" s="589"/>
      <c r="J26" s="588"/>
      <c r="K26" s="588"/>
    </row>
    <row r="27" spans="1:11" s="209" customFormat="1" ht="18" customHeight="1" x14ac:dyDescent="0.25">
      <c r="A27" s="457" t="str">
        <f>IF(G27=TRUE,Data!$C$2,"")</f>
        <v/>
      </c>
      <c r="B27" s="544" t="str">
        <f>TRANSLATOR!B95</f>
        <v>Textile for end users</v>
      </c>
      <c r="C27" s="678" t="str">
        <f>IF(G27=TRUE,TRANSLATOR!B266,"n/a")</f>
        <v>n/a</v>
      </c>
      <c r="D27" s="679"/>
      <c r="E27" s="458"/>
      <c r="F27" s="458"/>
      <c r="G27" s="600" t="b">
        <v>0</v>
      </c>
      <c r="H27" s="588"/>
      <c r="I27" s="589"/>
      <c r="J27" s="588"/>
      <c r="K27" s="588"/>
    </row>
    <row r="28" spans="1:11" s="209" customFormat="1" ht="18" customHeight="1" x14ac:dyDescent="0.25">
      <c r="A28" s="457" t="str">
        <f>IF(G28=TRUE,Data!$C$2,"")</f>
        <v/>
      </c>
      <c r="B28" s="544" t="str">
        <f>TRANSLATOR!B90</f>
        <v>High pressure die casting</v>
      </c>
      <c r="C28" s="678" t="str">
        <f>IF(G28=TRUE,TRANSLATOR!B265,"n/a")</f>
        <v>n/a</v>
      </c>
      <c r="D28" s="679"/>
      <c r="E28" s="458"/>
      <c r="F28" s="458"/>
      <c r="G28" s="600"/>
      <c r="H28" s="588"/>
      <c r="I28" s="589"/>
      <c r="J28" s="588"/>
      <c r="K28" s="588"/>
    </row>
    <row r="29" spans="1:11" s="209" customFormat="1" ht="18" customHeight="1" x14ac:dyDescent="0.25">
      <c r="A29" s="457" t="str">
        <f>IF(G29=TRUE,Data!$C$2,"")</f>
        <v/>
      </c>
      <c r="B29" s="544" t="str">
        <f>TRANSLATOR!B175</f>
        <v>Lubricating Grease</v>
      </c>
      <c r="C29" s="678" t="str">
        <f>IF(G29=TRUE,TRANSLATOR!B265,"n/a")</f>
        <v>n/a</v>
      </c>
      <c r="D29" s="679"/>
      <c r="E29" s="458"/>
      <c r="F29" s="458"/>
      <c r="G29" s="600"/>
      <c r="H29" s="588"/>
      <c r="I29" s="589"/>
      <c r="J29" s="588"/>
      <c r="K29" s="588"/>
    </row>
    <row r="30" spans="1:11" s="209" customFormat="1" ht="12.65" customHeight="1" thickBot="1" x14ac:dyDescent="0.3">
      <c r="A30" s="206"/>
      <c r="B30" s="207"/>
      <c r="C30" s="207"/>
      <c r="D30" s="208"/>
      <c r="E30" s="208"/>
      <c r="F30" s="208"/>
      <c r="G30" s="601"/>
      <c r="H30" s="588"/>
      <c r="I30" s="589"/>
      <c r="J30" s="588"/>
      <c r="K30" s="588"/>
    </row>
    <row r="31" spans="1:11" s="227" customFormat="1" ht="28" customHeight="1" x14ac:dyDescent="0.25">
      <c r="A31" s="690" t="str">
        <f>TRANSLATOR!$B$267</f>
        <v>Determination of applicable regulations</v>
      </c>
      <c r="B31" s="691"/>
      <c r="C31" s="691"/>
      <c r="D31" s="691"/>
      <c r="E31" s="691"/>
      <c r="F31" s="692"/>
      <c r="G31" s="598"/>
      <c r="H31" s="586"/>
      <c r="I31" s="586"/>
      <c r="J31" s="586"/>
      <c r="K31" s="586"/>
    </row>
    <row r="32" spans="1:11" s="209" customFormat="1" ht="22" customHeight="1" x14ac:dyDescent="0.25">
      <c r="A32" s="677" t="str">
        <f>TRANSLATOR!$B$268</f>
        <v>Based on the material commodity of the part / product, some specific regulations may apply:</v>
      </c>
      <c r="B32" s="677"/>
      <c r="C32" s="677"/>
      <c r="D32" s="677"/>
      <c r="E32" s="677"/>
      <c r="F32" s="677"/>
      <c r="G32" s="601"/>
      <c r="H32" s="588"/>
      <c r="I32" s="589"/>
      <c r="J32" s="588"/>
      <c r="K32" s="588"/>
    </row>
    <row r="33" spans="1:11" s="209" customFormat="1" ht="16" customHeight="1" x14ac:dyDescent="0.25">
      <c r="A33" s="439" t="s">
        <v>1576</v>
      </c>
      <c r="B33" s="695" t="str">
        <f>TRANSLATOR!$B$269</f>
        <v>Question</v>
      </c>
      <c r="C33" s="696"/>
      <c r="D33" s="439" t="str">
        <f>TRANSLATOR!B278</f>
        <v>Supplier Confirmation?</v>
      </c>
      <c r="E33" s="705" t="str">
        <f>TRANSLATOR!$B$271</f>
        <v>Impact onto regulation scope</v>
      </c>
      <c r="F33" s="706"/>
      <c r="G33" s="601"/>
      <c r="H33" s="588"/>
      <c r="I33" s="589"/>
      <c r="J33" s="588"/>
      <c r="K33" s="588"/>
    </row>
    <row r="34" spans="1:11" s="209" customFormat="1" ht="30.65" customHeight="1" x14ac:dyDescent="0.25">
      <c r="A34" s="435">
        <v>1</v>
      </c>
      <c r="B34" s="678" t="str">
        <f>TRANSLATOR!$B$80</f>
        <v>Is it or does it contain a packaging / a packaging component?</v>
      </c>
      <c r="C34" s="693"/>
      <c r="D34" s="457" t="str">
        <f>IF(G34=TRUE,Data!$C$2," ")</f>
        <v>Yes</v>
      </c>
      <c r="E34" s="437" t="s">
        <v>1567</v>
      </c>
      <c r="F34" s="438" t="str">
        <f>IF($D$34=TRANSLATOR!$B$25,Data!K2,Data!K3)</f>
        <v>applicable</v>
      </c>
      <c r="G34" s="600" t="b">
        <v>1</v>
      </c>
      <c r="H34" s="588"/>
      <c r="I34" s="589"/>
      <c r="J34" s="588"/>
      <c r="K34" s="588"/>
    </row>
    <row r="35" spans="1:11" s="209" customFormat="1" ht="30.65" customHeight="1" x14ac:dyDescent="0.25">
      <c r="A35" s="511">
        <v>2</v>
      </c>
      <c r="B35" s="678" t="str">
        <f>TRANSLATOR!B281</f>
        <v>Can the material / product enter the US or Canadian market?</v>
      </c>
      <c r="C35" s="693"/>
      <c r="D35" s="457" t="str">
        <f>IF(G35=TRUE,Data!$C$2," ")</f>
        <v>Yes</v>
      </c>
      <c r="E35" s="437" t="s">
        <v>1767</v>
      </c>
      <c r="F35" s="513" t="str">
        <f>IF($D$35=TRANSLATOR!$B$25,Data!K2,Data!K3)</f>
        <v>applicable</v>
      </c>
      <c r="G35" s="600" t="b">
        <v>1</v>
      </c>
      <c r="H35" s="588"/>
      <c r="I35" s="589"/>
      <c r="J35" s="588"/>
      <c r="K35" s="588"/>
    </row>
    <row r="36" spans="1:11" s="209" customFormat="1" ht="30.65" customHeight="1" x14ac:dyDescent="0.25">
      <c r="A36" s="511">
        <v>3</v>
      </c>
      <c r="B36" s="678" t="str">
        <f>TRANSLATOR!$B$272</f>
        <v>Is it foreseen for the use in/on a electronic or electronical product (e.g. in a Bosch Power Tool)? Default Setting: Yes</v>
      </c>
      <c r="C36" s="693"/>
      <c r="D36" s="457" t="str">
        <f>IF(G36=TRUE,Data!$C$2," ")</f>
        <v>Yes</v>
      </c>
      <c r="E36" s="437" t="s">
        <v>1590</v>
      </c>
      <c r="F36" s="438" t="str">
        <f>IF($D$36=TRANSLATOR!$B$25,Data!K2,Data!K3)</f>
        <v>applicable</v>
      </c>
      <c r="G36" s="600" t="b">
        <v>1</v>
      </c>
      <c r="H36" s="588"/>
      <c r="I36" s="589"/>
      <c r="J36" s="588"/>
      <c r="K36" s="588"/>
    </row>
    <row r="37" spans="1:11" s="209" customFormat="1" ht="30.65" customHeight="1" x14ac:dyDescent="0.25">
      <c r="A37" s="511">
        <v>4</v>
      </c>
      <c r="B37" s="678" t="str">
        <f>TRANSLATOR!$B$81</f>
        <v>Is it or does it contain a battery - or is it foreseen as a part of a battery?</v>
      </c>
      <c r="C37" s="693"/>
      <c r="D37" s="457" t="str">
        <f>IF(G37=TRUE,Data!$C$2," ")</f>
        <v>Yes</v>
      </c>
      <c r="E37" s="437" t="s">
        <v>1568</v>
      </c>
      <c r="F37" s="438" t="str">
        <f>IF($D$37=TRANSLATOR!$B$25,Data!K2,Data!K3)</f>
        <v>applicable</v>
      </c>
      <c r="G37" s="600" t="b">
        <v>1</v>
      </c>
      <c r="H37" s="588"/>
      <c r="I37" s="589"/>
      <c r="J37" s="588"/>
      <c r="K37" s="588"/>
    </row>
    <row r="38" spans="1:11" s="209" customFormat="1" ht="30.65" customHeight="1" x14ac:dyDescent="0.25">
      <c r="A38" s="511">
        <v>5</v>
      </c>
      <c r="B38" s="678" t="str">
        <f>TRANSLATOR!B205</f>
        <v>Is it or does it contain: oil, lubricant, wire, cables, electronics, soft plastic, rubber, or a flame rated resin?</v>
      </c>
      <c r="C38" s="693"/>
      <c r="D38" s="457" t="str">
        <f>IF(G38=TRUE,Data!$C$2," ")</f>
        <v>Yes</v>
      </c>
      <c r="E38" s="437" t="s">
        <v>1569</v>
      </c>
      <c r="F38" s="438" t="str">
        <f>IF($D$38=TRANSLATOR!$B$25,Data!K2,Data!K3)</f>
        <v>applicable</v>
      </c>
      <c r="G38" s="600" t="b">
        <v>1</v>
      </c>
      <c r="H38" s="588"/>
      <c r="I38" s="589"/>
      <c r="J38" s="588"/>
      <c r="K38" s="588"/>
    </row>
    <row r="39" spans="1:11" s="209" customFormat="1" ht="30.65" customHeight="1" x14ac:dyDescent="0.25">
      <c r="A39" s="511">
        <v>6</v>
      </c>
      <c r="B39" s="678" t="str">
        <f>TRANSLATOR!$B$220</f>
        <v>Is it or does it contain a printed packaging material or printed manual? (e.g. carton sleeve, pouches, labels or manuals, …)</v>
      </c>
      <c r="C39" s="693"/>
      <c r="D39" s="457" t="str">
        <f>IF(G39=TRUE,Data!$C$2," ")</f>
        <v>Yes</v>
      </c>
      <c r="E39" s="437" t="s">
        <v>1570</v>
      </c>
      <c r="F39" s="438" t="str">
        <f>IF($D$39=TRANSLATOR!$B$25,Data!K2,Data!K3)</f>
        <v>applicable</v>
      </c>
      <c r="G39" s="600" t="b">
        <v>1</v>
      </c>
      <c r="H39" s="588"/>
      <c r="I39" s="589"/>
      <c r="J39" s="588"/>
      <c r="K39" s="588"/>
    </row>
    <row r="40" spans="1:11" s="209" customFormat="1" ht="12.65" customHeight="1" thickBot="1" x14ac:dyDescent="0.3">
      <c r="A40" s="206"/>
      <c r="B40" s="207"/>
      <c r="C40" s="207"/>
      <c r="D40" s="208"/>
      <c r="E40" s="208"/>
      <c r="F40" s="208"/>
      <c r="G40" s="601"/>
      <c r="H40" s="588"/>
      <c r="I40" s="589"/>
      <c r="J40" s="588"/>
      <c r="K40" s="588"/>
    </row>
    <row r="41" spans="1:11" s="227" customFormat="1" ht="28" customHeight="1" thickBot="1" x14ac:dyDescent="0.3">
      <c r="A41" s="712" t="str">
        <f>TRANSLATOR!$B$273</f>
        <v>Declaration of Conformity</v>
      </c>
      <c r="B41" s="713"/>
      <c r="C41" s="713"/>
      <c r="D41" s="713"/>
      <c r="E41" s="713"/>
      <c r="F41" s="714"/>
      <c r="G41" s="598"/>
      <c r="H41" s="586"/>
      <c r="I41" s="586"/>
      <c r="J41" s="586"/>
      <c r="K41" s="586"/>
    </row>
    <row r="42" spans="1:11" s="216" customFormat="1" ht="41.15" customHeight="1" x14ac:dyDescent="0.25">
      <c r="A42" s="210" t="str">
        <f>TRANSLATOR!$B$16</f>
        <v>Tab</v>
      </c>
      <c r="B42" s="211" t="str">
        <f>TRANSLATOR!$B$17</f>
        <v>Reference to laws / regulations</v>
      </c>
      <c r="C42" s="212" t="str">
        <f>TRANSLATOR!$B$18</f>
        <v>Description of requirement</v>
      </c>
      <c r="D42" s="213" t="str">
        <f>TRANSLATOR!$B$19</f>
        <v>Is the regulation applicable?</v>
      </c>
      <c r="E42" s="214" t="str">
        <f>TRANSLATOR!$B$20</f>
        <v>Is the regulation complied with?</v>
      </c>
      <c r="F42" s="215" t="str">
        <f>TRANSLATOR!$B$21</f>
        <v>Are any regulated substances declared?</v>
      </c>
      <c r="G42" s="602"/>
      <c r="H42" s="590"/>
      <c r="I42" s="587"/>
      <c r="J42" s="590"/>
      <c r="K42" s="590"/>
    </row>
    <row r="43" spans="1:11" ht="12" customHeight="1" thickBot="1" x14ac:dyDescent="0.3">
      <c r="A43" s="217"/>
      <c r="B43" s="218"/>
      <c r="C43" s="219"/>
      <c r="D43" s="220" t="s">
        <v>152</v>
      </c>
      <c r="E43" s="221" t="str">
        <f>TRANSLATOR!$B$24</f>
        <v>Supplier</v>
      </c>
      <c r="F43" s="222" t="str">
        <f>TRANSLATOR!$B$24</f>
        <v>Supplier</v>
      </c>
      <c r="I43" s="587"/>
    </row>
    <row r="44" spans="1:11" ht="30" customHeight="1" x14ac:dyDescent="0.25">
      <c r="A44" s="310" t="s">
        <v>14</v>
      </c>
      <c r="B44" s="311" t="s">
        <v>13</v>
      </c>
      <c r="C44" s="312" t="s">
        <v>1594</v>
      </c>
      <c r="D44" s="378" t="str">
        <f>TRANSLATOR!$B$26</f>
        <v>Always</v>
      </c>
      <c r="E44" s="313"/>
      <c r="F44" s="314"/>
      <c r="I44" s="587"/>
    </row>
    <row r="45" spans="1:11" ht="30" customHeight="1" x14ac:dyDescent="0.25">
      <c r="A45" s="223" t="s">
        <v>312</v>
      </c>
      <c r="B45" s="224" t="s">
        <v>13</v>
      </c>
      <c r="C45" s="225" t="s">
        <v>43</v>
      </c>
      <c r="D45" s="379" t="str">
        <f>TRANSLATOR!$B$26</f>
        <v>Always</v>
      </c>
      <c r="E45" s="456" t="s">
        <v>1002</v>
      </c>
      <c r="F45" s="7"/>
      <c r="I45" s="587"/>
    </row>
    <row r="46" spans="1:11" ht="30" customHeight="1" x14ac:dyDescent="0.25">
      <c r="A46" s="223" t="s">
        <v>1561</v>
      </c>
      <c r="B46" s="315" t="s">
        <v>1593</v>
      </c>
      <c r="C46" s="225" t="s">
        <v>419</v>
      </c>
      <c r="D46" s="379" t="str">
        <f>TRANSLATOR!$B$26</f>
        <v>Always</v>
      </c>
      <c r="E46" s="6"/>
      <c r="F46" s="7"/>
      <c r="I46" s="587"/>
    </row>
    <row r="47" spans="1:11" ht="30" customHeight="1" x14ac:dyDescent="0.25">
      <c r="A47" s="223" t="s">
        <v>1562</v>
      </c>
      <c r="B47" s="315" t="s">
        <v>1817</v>
      </c>
      <c r="C47" s="225" t="s">
        <v>1563</v>
      </c>
      <c r="D47" s="379" t="str">
        <f>TRANSLATOR!$B$26</f>
        <v>Always</v>
      </c>
      <c r="E47" s="6"/>
      <c r="F47" s="24"/>
      <c r="I47" s="587"/>
    </row>
    <row r="48" spans="1:11" ht="30" customHeight="1" x14ac:dyDescent="0.25">
      <c r="A48" s="223" t="s">
        <v>1564</v>
      </c>
      <c r="B48" s="557" t="s">
        <v>1808</v>
      </c>
      <c r="C48" s="225" t="s">
        <v>1564</v>
      </c>
      <c r="D48" s="379" t="str">
        <f>TRANSLATOR!$B$26</f>
        <v>Always</v>
      </c>
      <c r="E48" s="563"/>
      <c r="F48" s="24"/>
      <c r="I48" s="587"/>
    </row>
    <row r="49" spans="1:11" ht="30" customHeight="1" x14ac:dyDescent="0.25">
      <c r="A49" s="223" t="s">
        <v>15</v>
      </c>
      <c r="B49" s="316" t="s">
        <v>112</v>
      </c>
      <c r="C49" s="225" t="s">
        <v>15</v>
      </c>
      <c r="D49" s="380" t="str">
        <f>IF(G36=TRUE,TRANSLATOR!$B$25,TRANSLATOR!$B$27)</f>
        <v>Yes</v>
      </c>
      <c r="E49" s="317"/>
      <c r="F49" s="24"/>
      <c r="G49" s="603"/>
      <c r="H49" s="594"/>
      <c r="I49" s="594"/>
      <c r="J49" s="594"/>
    </row>
    <row r="50" spans="1:11" ht="30" customHeight="1" x14ac:dyDescent="0.25">
      <c r="A50" s="223" t="s">
        <v>79</v>
      </c>
      <c r="B50" s="558" t="s">
        <v>1784</v>
      </c>
      <c r="C50" s="225" t="s">
        <v>1785</v>
      </c>
      <c r="D50" s="320" t="str">
        <f>IF(D37=TRANSLATOR!$B$25,TRANSLATOR!$B$25,TRANSLATOR!$B$27)</f>
        <v>Yes</v>
      </c>
      <c r="E50" s="317"/>
      <c r="F50" s="24"/>
      <c r="I50" s="587"/>
    </row>
    <row r="51" spans="1:11" ht="30" customHeight="1" x14ac:dyDescent="0.25">
      <c r="A51" s="223" t="s">
        <v>80</v>
      </c>
      <c r="B51" s="316" t="s">
        <v>113</v>
      </c>
      <c r="C51" s="225" t="s">
        <v>18</v>
      </c>
      <c r="D51" s="320" t="str">
        <f>IF($D$34=TRANSLATOR!$B$25,TRANSLATOR!$B$25,TRANSLATOR!$B$27)</f>
        <v>Yes</v>
      </c>
      <c r="E51" s="317"/>
      <c r="F51" s="7"/>
      <c r="I51" s="587"/>
    </row>
    <row r="52" spans="1:11" ht="30" customHeight="1" x14ac:dyDescent="0.25">
      <c r="A52" s="369" t="s">
        <v>1151</v>
      </c>
      <c r="B52" s="370" t="s">
        <v>1234</v>
      </c>
      <c r="C52" s="371" t="s">
        <v>1233</v>
      </c>
      <c r="D52" s="320" t="str">
        <f>IF(OR($G$21=TRUE,$G$29=TRUE),TRANSLATOR!$B$25,IF($D$38=TRANSLATOR!$B$25,TRANSLATOR!$B$25,TRANSLATOR!$B$27))</f>
        <v>Yes</v>
      </c>
      <c r="E52" s="317"/>
      <c r="F52" s="372"/>
      <c r="I52" s="587"/>
    </row>
    <row r="53" spans="1:11" ht="30" customHeight="1" x14ac:dyDescent="0.25">
      <c r="A53" s="369" t="s">
        <v>1382</v>
      </c>
      <c r="B53" s="370" t="s">
        <v>1386</v>
      </c>
      <c r="C53" s="371" t="s">
        <v>1388</v>
      </c>
      <c r="D53" s="320" t="str">
        <f>IF($D$39=TRANSLATOR!$B$25,TRANSLATOR!$B$25,TRANSLATOR!$B$27)</f>
        <v>Yes</v>
      </c>
      <c r="E53" s="317"/>
      <c r="F53" s="377"/>
      <c r="I53" s="587"/>
    </row>
    <row r="54" spans="1:11" ht="30" customHeight="1" thickBot="1" x14ac:dyDescent="0.3">
      <c r="A54" s="226" t="s">
        <v>16</v>
      </c>
      <c r="B54" s="318" t="s">
        <v>16</v>
      </c>
      <c r="C54" s="319" t="s">
        <v>1003</v>
      </c>
      <c r="D54" s="381" t="str">
        <f>IF(G35=TRUE,TRANSLATOR!$B$25,TRANSLATOR!$B$27)</f>
        <v>Yes</v>
      </c>
      <c r="E54" s="376" t="s">
        <v>1002</v>
      </c>
      <c r="F54" s="25"/>
      <c r="I54" s="587"/>
    </row>
    <row r="55" spans="1:11" s="209" customFormat="1" ht="12" customHeight="1" thickBot="1" x14ac:dyDescent="0.3">
      <c r="A55" s="206"/>
      <c r="B55" s="207"/>
      <c r="C55" s="207"/>
      <c r="D55" s="208"/>
      <c r="E55" s="208"/>
      <c r="F55" s="208"/>
      <c r="G55" s="601"/>
      <c r="H55" s="588"/>
      <c r="I55" s="589"/>
      <c r="J55" s="588"/>
      <c r="K55" s="588"/>
    </row>
    <row r="56" spans="1:11" s="227" customFormat="1" ht="28" customHeight="1" thickBot="1" x14ac:dyDescent="0.3">
      <c r="A56" s="712" t="str">
        <f>TRANSLATOR!$B$31</f>
        <v>Supplier Signature</v>
      </c>
      <c r="B56" s="713"/>
      <c r="C56" s="713"/>
      <c r="D56" s="713"/>
      <c r="E56" s="713"/>
      <c r="F56" s="714"/>
      <c r="G56" s="598"/>
      <c r="H56" s="586"/>
      <c r="I56" s="586"/>
      <c r="J56" s="586"/>
      <c r="K56" s="586"/>
    </row>
    <row r="57" spans="1:11" s="227" customFormat="1" ht="49" customHeight="1" thickBot="1" x14ac:dyDescent="0.3">
      <c r="A57" s="716" t="str">
        <f>TRANSLATOR!$B$30</f>
        <v>We declare that all the data in this supplier declaration including all tabs and enclosures is complete and true. All data reflect the current knowledge. If the status of knowledge changes the supplier will send an updated supplier declaration to the responsible Bosch purchasing authority. By signing electronically, we agree that the electronic signature on this declaration is equivalent to a handwritten signature with respect to validity, enforceability and admissibility.</v>
      </c>
      <c r="B57" s="717"/>
      <c r="C57" s="717"/>
      <c r="D57" s="717"/>
      <c r="E57" s="717"/>
      <c r="F57" s="718"/>
      <c r="G57" s="598"/>
      <c r="H57" s="586"/>
      <c r="I57" s="586"/>
      <c r="J57" s="586"/>
      <c r="K57" s="586"/>
    </row>
    <row r="58" spans="1:11" s="228" customFormat="1" ht="28" customHeight="1" thickBot="1" x14ac:dyDescent="0.3">
      <c r="A58" s="719" t="str">
        <f>TRANSLATOR!$B$32</f>
        <v>Place, date</v>
      </c>
      <c r="B58" s="720"/>
      <c r="C58" s="719" t="str">
        <f>TRANSLATOR!$B$33</f>
        <v>Name of authorized representative</v>
      </c>
      <c r="D58" s="720"/>
      <c r="E58" s="719" t="str">
        <f>TRANSLATOR!$B$34</f>
        <v>Legally binding signature of authorized representative</v>
      </c>
      <c r="F58" s="720"/>
      <c r="G58" s="604"/>
      <c r="H58" s="591"/>
      <c r="I58" s="591"/>
      <c r="J58" s="591"/>
      <c r="K58" s="591"/>
    </row>
    <row r="59" spans="1:11" s="228" customFormat="1" ht="58.5" customHeight="1" thickBot="1" x14ac:dyDescent="0.3">
      <c r="A59" s="707"/>
      <c r="B59" s="708"/>
      <c r="C59" s="707"/>
      <c r="D59" s="708"/>
      <c r="E59" s="709"/>
      <c r="F59" s="710"/>
      <c r="G59" s="604"/>
      <c r="H59" s="591"/>
      <c r="I59" s="591"/>
      <c r="J59" s="591"/>
      <c r="K59" s="591"/>
    </row>
    <row r="60" spans="1:11" s="209" customFormat="1" ht="28" customHeight="1" x14ac:dyDescent="0.25">
      <c r="A60" s="715" t="str">
        <f>TRANSLATOR!$B$35</f>
        <v xml:space="preserve">Please send back this Excel document as a PDF file with a legally binding signature to your contact in the Bosch purchasing department. Please remember to include all filled out worksheets and insert all attachments in the PDF file. </v>
      </c>
      <c r="B60" s="715"/>
      <c r="C60" s="715"/>
      <c r="D60" s="715"/>
      <c r="E60" s="715"/>
      <c r="F60" s="715"/>
      <c r="G60" s="601"/>
      <c r="H60" s="588"/>
      <c r="I60" s="588"/>
      <c r="J60" s="588"/>
      <c r="K60" s="588"/>
    </row>
    <row r="61" spans="1:11" s="209" customFormat="1" ht="19" customHeight="1" x14ac:dyDescent="0.25">
      <c r="A61" s="292"/>
      <c r="B61" s="292"/>
      <c r="C61" s="292"/>
      <c r="D61" s="292"/>
      <c r="E61" s="292"/>
      <c r="F61" s="292"/>
      <c r="G61" s="601"/>
      <c r="H61" s="588"/>
      <c r="I61" s="588"/>
      <c r="J61" s="588"/>
      <c r="K61" s="588"/>
    </row>
    <row r="62" spans="1:11" s="209" customFormat="1" ht="14" x14ac:dyDescent="0.25">
      <c r="A62" s="76"/>
      <c r="B62" s="76"/>
      <c r="C62" s="76"/>
      <c r="D62" s="293" t="str">
        <f>TRANSLATOR!$B$38</f>
        <v>Released by</v>
      </c>
      <c r="E62" s="293" t="str">
        <f>TRANSLATOR!$B$37</f>
        <v>Release date</v>
      </c>
      <c r="F62" s="294" t="str">
        <f>TRANSLATOR!$B$36</f>
        <v>Version</v>
      </c>
      <c r="G62" s="601"/>
      <c r="H62" s="588"/>
      <c r="I62" s="588"/>
      <c r="J62" s="588"/>
      <c r="K62" s="588"/>
    </row>
    <row r="63" spans="1:11" s="209" customFormat="1" ht="16.5" customHeight="1" x14ac:dyDescent="0.25">
      <c r="A63" s="76"/>
      <c r="B63" s="292"/>
      <c r="C63" s="76"/>
      <c r="D63" s="293" t="s">
        <v>323</v>
      </c>
      <c r="E63" s="295">
        <v>45532</v>
      </c>
      <c r="F63" s="296" t="s">
        <v>1798</v>
      </c>
      <c r="G63" s="601"/>
      <c r="H63" s="588"/>
      <c r="I63" s="588"/>
      <c r="J63" s="588"/>
      <c r="K63" s="588"/>
    </row>
    <row r="64" spans="1:11" s="209" customFormat="1" ht="17.149999999999999" customHeight="1" x14ac:dyDescent="0.25">
      <c r="A64" s="261"/>
      <c r="B64" s="260"/>
      <c r="C64" s="261"/>
      <c r="D64" s="261"/>
      <c r="E64" s="261"/>
      <c r="F64" s="261"/>
      <c r="G64" s="601"/>
      <c r="H64" s="588"/>
      <c r="I64" s="588"/>
      <c r="J64" s="588"/>
      <c r="K64" s="588"/>
    </row>
    <row r="65" spans="1:11" s="209" customFormat="1" ht="28" customHeight="1" x14ac:dyDescent="0.25">
      <c r="A65" s="204"/>
      <c r="B65" s="204"/>
      <c r="C65" s="204"/>
      <c r="D65" s="204"/>
      <c r="E65" s="204"/>
      <c r="F65" s="204"/>
      <c r="G65" s="596"/>
      <c r="H65" s="588"/>
      <c r="I65" s="588"/>
      <c r="J65" s="588"/>
      <c r="K65" s="588"/>
    </row>
    <row r="66" spans="1:11" s="209" customFormat="1" ht="28" customHeight="1" x14ac:dyDescent="0.25">
      <c r="A66" s="204"/>
      <c r="B66" s="204"/>
      <c r="C66" s="204"/>
      <c r="D66" s="204"/>
      <c r="E66" s="204"/>
      <c r="F66" s="204"/>
      <c r="G66" s="596"/>
      <c r="H66" s="588"/>
      <c r="I66" s="588"/>
      <c r="J66" s="588"/>
      <c r="K66" s="588"/>
    </row>
    <row r="67" spans="1:11" s="209" customFormat="1" ht="28" customHeight="1" x14ac:dyDescent="0.25">
      <c r="A67" s="204"/>
      <c r="B67" s="204"/>
      <c r="C67" s="204"/>
      <c r="D67" s="204"/>
      <c r="E67" s="204"/>
      <c r="F67" s="204"/>
      <c r="G67" s="596"/>
      <c r="H67" s="588"/>
      <c r="I67" s="588"/>
      <c r="J67" s="588"/>
      <c r="K67" s="588"/>
    </row>
    <row r="68" spans="1:11" s="209" customFormat="1" ht="18" customHeight="1" x14ac:dyDescent="0.25">
      <c r="A68" s="711" t="str">
        <f>IF($D$12=TRANSLATOR!B183,TRANSLATOR!B287,"")</f>
        <v/>
      </c>
      <c r="B68" s="711"/>
      <c r="C68" s="711"/>
      <c r="D68" s="711"/>
      <c r="E68" s="711"/>
      <c r="F68" s="711"/>
      <c r="G68" s="605"/>
      <c r="H68" s="592"/>
      <c r="I68" s="592"/>
      <c r="J68" s="593"/>
      <c r="K68" s="593"/>
    </row>
    <row r="69" spans="1:11" s="209" customFormat="1" ht="18" customHeight="1" x14ac:dyDescent="0.3">
      <c r="A69" s="578"/>
      <c r="B69" s="578"/>
      <c r="C69" s="578"/>
      <c r="D69" s="578"/>
      <c r="E69" s="578"/>
      <c r="F69" s="578"/>
      <c r="G69" s="606"/>
      <c r="H69" s="593"/>
      <c r="I69" s="593"/>
      <c r="J69" s="593"/>
      <c r="K69" s="593"/>
    </row>
    <row r="70" spans="1:11" s="209" customFormat="1" ht="18" customHeight="1" x14ac:dyDescent="0.3">
      <c r="A70" s="578"/>
      <c r="B70" s="578" t="str">
        <f>IF($D$12=TRANSLATOR!B183,TRANSLATOR!B288,"")</f>
        <v/>
      </c>
      <c r="C70" s="578"/>
      <c r="D70" s="578"/>
      <c r="E70" s="578"/>
      <c r="F70" s="578"/>
      <c r="G70" s="606"/>
      <c r="H70" s="593"/>
      <c r="I70" s="593"/>
      <c r="J70" s="593"/>
      <c r="K70" s="593"/>
    </row>
    <row r="71" spans="1:11" s="209" customFormat="1" ht="18" customHeight="1" x14ac:dyDescent="0.3">
      <c r="A71" s="578"/>
      <c r="B71" s="578" t="str">
        <f>IF($D$12=TRANSLATOR!B183,TRANSLATOR!B289,"")</f>
        <v/>
      </c>
      <c r="C71" s="578"/>
      <c r="D71" s="578"/>
      <c r="E71" s="578"/>
      <c r="F71" s="578"/>
      <c r="G71" s="606"/>
      <c r="H71" s="593"/>
      <c r="I71" s="593"/>
      <c r="J71" s="593"/>
      <c r="K71" s="593"/>
    </row>
    <row r="72" spans="1:11" s="209" customFormat="1" ht="18" customHeight="1" x14ac:dyDescent="0.3">
      <c r="A72" s="578"/>
      <c r="B72" s="578"/>
      <c r="C72" s="578"/>
      <c r="D72" s="578"/>
      <c r="E72" s="578"/>
      <c r="F72" s="578"/>
      <c r="G72" s="606"/>
      <c r="H72" s="593"/>
      <c r="I72" s="593"/>
      <c r="J72" s="593"/>
      <c r="K72" s="593"/>
    </row>
    <row r="73" spans="1:11" s="209" customFormat="1" ht="18" customHeight="1" x14ac:dyDescent="0.3">
      <c r="A73" s="578"/>
      <c r="B73" s="612" t="str">
        <f>IF($D$12=TRANSLATOR!B183,TRANSLATOR!B290,"")</f>
        <v/>
      </c>
      <c r="C73" s="613" t="str">
        <f>IF($D$12=TRANSLATOR!B183,TRANSLATOR!B291,"")</f>
        <v/>
      </c>
      <c r="D73" s="614" t="str">
        <f>IF($D$12=TRANSLATOR!B183,TRANSLATOR!B292,"")</f>
        <v/>
      </c>
      <c r="E73" s="607"/>
      <c r="F73" s="607"/>
      <c r="G73" s="606"/>
      <c r="H73" s="593"/>
      <c r="I73" s="593"/>
      <c r="J73" s="593"/>
      <c r="K73" s="593"/>
    </row>
    <row r="74" spans="1:11" s="209" customFormat="1" ht="18" customHeight="1" x14ac:dyDescent="0.3">
      <c r="A74" s="579"/>
      <c r="B74" s="609" t="str">
        <f>IF($D$12=TRANSLATOR!B183,TRANSLATOR!B293,"")</f>
        <v/>
      </c>
      <c r="C74" s="609" t="str">
        <f>IF($D$12=TRANSLATOR!B183,TRANSLATOR!B294,"")</f>
        <v/>
      </c>
      <c r="D74" s="610"/>
      <c r="E74" s="608"/>
      <c r="F74" s="608"/>
      <c r="G74" s="606"/>
      <c r="H74" s="593"/>
      <c r="I74" s="593"/>
      <c r="J74" s="593"/>
      <c r="K74" s="593"/>
    </row>
    <row r="75" spans="1:11" s="209" customFormat="1" ht="18" customHeight="1" x14ac:dyDescent="0.3">
      <c r="A75" s="514"/>
      <c r="B75" s="615"/>
      <c r="C75" s="615"/>
      <c r="D75" s="615"/>
      <c r="E75" s="579"/>
      <c r="F75" s="579"/>
      <c r="G75" s="606"/>
      <c r="H75" s="593"/>
      <c r="I75" s="593"/>
      <c r="J75" s="593"/>
      <c r="K75" s="593"/>
    </row>
    <row r="76" spans="1:11" s="209" customFormat="1" ht="18" customHeight="1" x14ac:dyDescent="0.3">
      <c r="A76" s="514"/>
      <c r="B76" s="615"/>
      <c r="C76" s="615"/>
      <c r="D76" s="615"/>
      <c r="E76" s="579"/>
      <c r="F76" s="579"/>
      <c r="G76" s="606"/>
      <c r="H76" s="593"/>
      <c r="I76" s="593"/>
      <c r="J76" s="593"/>
      <c r="K76" s="593"/>
    </row>
    <row r="77" spans="1:11" s="209" customFormat="1" ht="18" customHeight="1" x14ac:dyDescent="0.3">
      <c r="A77" s="514"/>
      <c r="B77" s="615"/>
      <c r="C77" s="615"/>
      <c r="D77" s="615"/>
      <c r="E77" s="579"/>
      <c r="F77" s="579"/>
      <c r="G77" s="606"/>
      <c r="H77" s="593"/>
      <c r="I77" s="593"/>
      <c r="J77" s="593"/>
      <c r="K77" s="593"/>
    </row>
    <row r="78" spans="1:11" s="209" customFormat="1" ht="18" customHeight="1" x14ac:dyDescent="0.3">
      <c r="A78" s="514"/>
      <c r="B78" s="615"/>
      <c r="C78" s="615"/>
      <c r="D78" s="615"/>
      <c r="E78" s="579"/>
      <c r="F78" s="579"/>
      <c r="G78" s="606"/>
      <c r="H78" s="593"/>
      <c r="I78" s="593"/>
      <c r="J78" s="593"/>
      <c r="K78" s="593"/>
    </row>
    <row r="79" spans="1:11" s="209" customFormat="1" ht="18" customHeight="1" x14ac:dyDescent="0.3">
      <c r="A79" s="514"/>
      <c r="B79" s="615"/>
      <c r="C79" s="615"/>
      <c r="D79" s="615"/>
      <c r="E79" s="579"/>
      <c r="F79" s="579"/>
      <c r="G79" s="606"/>
      <c r="H79" s="593"/>
      <c r="I79" s="593"/>
      <c r="J79" s="593"/>
      <c r="K79" s="593"/>
    </row>
    <row r="80" spans="1:11" s="209" customFormat="1" ht="18" customHeight="1" x14ac:dyDescent="0.3">
      <c r="A80" s="514"/>
      <c r="B80" s="615"/>
      <c r="C80" s="615"/>
      <c r="D80" s="615"/>
      <c r="E80" s="579"/>
      <c r="F80" s="579"/>
      <c r="G80" s="606"/>
      <c r="H80" s="593"/>
      <c r="I80" s="593"/>
      <c r="J80" s="593"/>
      <c r="K80" s="593"/>
    </row>
    <row r="81" spans="1:11" s="209" customFormat="1" ht="18" customHeight="1" x14ac:dyDescent="0.3">
      <c r="A81" s="514"/>
      <c r="B81" s="615"/>
      <c r="C81" s="615"/>
      <c r="D81" s="615"/>
      <c r="E81" s="579"/>
      <c r="F81" s="579"/>
      <c r="G81" s="606"/>
      <c r="H81" s="593"/>
      <c r="I81" s="593"/>
      <c r="J81" s="593"/>
      <c r="K81" s="593"/>
    </row>
    <row r="82" spans="1:11" s="209" customFormat="1" ht="18" customHeight="1" x14ac:dyDescent="0.3">
      <c r="A82" s="514"/>
      <c r="B82" s="615"/>
      <c r="C82" s="615"/>
      <c r="D82" s="615"/>
      <c r="E82" s="579"/>
      <c r="F82" s="579"/>
      <c r="G82" s="606"/>
      <c r="H82" s="593"/>
      <c r="I82" s="593"/>
      <c r="J82" s="593"/>
      <c r="K82" s="593"/>
    </row>
    <row r="83" spans="1:11" s="209" customFormat="1" ht="18" customHeight="1" x14ac:dyDescent="0.3">
      <c r="A83" s="204"/>
      <c r="B83" s="615"/>
      <c r="C83" s="615"/>
      <c r="D83" s="616"/>
      <c r="G83" s="596"/>
      <c r="H83" s="588"/>
      <c r="I83" s="588"/>
      <c r="J83" s="588"/>
      <c r="K83" s="588"/>
    </row>
    <row r="84" spans="1:11" s="209" customFormat="1" ht="18" customHeight="1" x14ac:dyDescent="0.3">
      <c r="A84" s="204"/>
      <c r="B84" s="615"/>
      <c r="C84" s="615"/>
      <c r="D84" s="616"/>
      <c r="G84" s="596"/>
      <c r="H84" s="588"/>
      <c r="I84" s="588"/>
      <c r="J84" s="588"/>
      <c r="K84" s="588"/>
    </row>
    <row r="85" spans="1:11" s="209" customFormat="1" ht="18" customHeight="1" x14ac:dyDescent="0.3">
      <c r="A85" s="204"/>
      <c r="B85" s="615"/>
      <c r="C85" s="615"/>
      <c r="D85" s="616"/>
      <c r="G85" s="596"/>
      <c r="H85" s="588"/>
      <c r="I85" s="588"/>
      <c r="J85" s="588"/>
      <c r="K85" s="588"/>
    </row>
    <row r="86" spans="1:11" s="209" customFormat="1" ht="18" customHeight="1" x14ac:dyDescent="0.3">
      <c r="A86" s="204"/>
      <c r="B86" s="615"/>
      <c r="C86" s="615"/>
      <c r="D86" s="616"/>
      <c r="G86" s="596"/>
      <c r="H86" s="588"/>
      <c r="I86" s="588"/>
      <c r="J86" s="588"/>
      <c r="K86" s="588"/>
    </row>
    <row r="87" spans="1:11" s="209" customFormat="1" ht="18" customHeight="1" x14ac:dyDescent="0.3">
      <c r="A87" s="204"/>
      <c r="B87" s="615"/>
      <c r="C87" s="615"/>
      <c r="D87" s="616"/>
      <c r="G87" s="596"/>
      <c r="H87" s="588"/>
      <c r="I87" s="588"/>
      <c r="J87" s="588"/>
      <c r="K87" s="588"/>
    </row>
    <row r="88" spans="1:11" s="209" customFormat="1" ht="18" customHeight="1" x14ac:dyDescent="0.3">
      <c r="A88" s="204"/>
      <c r="B88" s="615"/>
      <c r="C88" s="615"/>
      <c r="D88" s="616"/>
      <c r="G88" s="596"/>
      <c r="H88" s="588"/>
      <c r="I88" s="588"/>
      <c r="J88" s="588"/>
      <c r="K88" s="588"/>
    </row>
    <row r="89" spans="1:11" s="209" customFormat="1" ht="18" customHeight="1" x14ac:dyDescent="0.3">
      <c r="A89" s="204"/>
      <c r="B89" s="615"/>
      <c r="C89" s="615"/>
      <c r="D89" s="616"/>
      <c r="G89" s="596"/>
      <c r="H89" s="588"/>
      <c r="I89" s="588"/>
      <c r="J89" s="588"/>
      <c r="K89" s="588"/>
    </row>
    <row r="90" spans="1:11" s="209" customFormat="1" ht="18" customHeight="1" x14ac:dyDescent="0.3">
      <c r="A90" s="204"/>
      <c r="B90" s="615"/>
      <c r="C90" s="615"/>
      <c r="D90" s="616"/>
      <c r="G90" s="596"/>
      <c r="H90" s="588"/>
      <c r="I90" s="588"/>
      <c r="J90" s="588"/>
      <c r="K90" s="588"/>
    </row>
    <row r="91" spans="1:11" s="209" customFormat="1" ht="18" customHeight="1" x14ac:dyDescent="0.3">
      <c r="A91" s="204"/>
      <c r="B91" s="615"/>
      <c r="C91" s="615"/>
      <c r="D91" s="616"/>
      <c r="G91" s="596"/>
      <c r="H91" s="588"/>
      <c r="I91" s="588"/>
      <c r="J91" s="588"/>
      <c r="K91" s="588"/>
    </row>
    <row r="92" spans="1:11" s="209" customFormat="1" ht="18" customHeight="1" x14ac:dyDescent="0.3">
      <c r="A92" s="204"/>
      <c r="B92" s="615"/>
      <c r="C92" s="615"/>
      <c r="D92" s="616"/>
      <c r="G92" s="596"/>
      <c r="H92" s="588"/>
      <c r="I92" s="588"/>
      <c r="J92" s="588"/>
      <c r="K92" s="588"/>
    </row>
    <row r="93" spans="1:11" s="209" customFormat="1" ht="18" customHeight="1" x14ac:dyDescent="0.3">
      <c r="A93" s="204"/>
      <c r="B93" s="615"/>
      <c r="C93" s="615"/>
      <c r="D93" s="616"/>
      <c r="G93" s="596"/>
      <c r="H93" s="588"/>
      <c r="I93" s="588"/>
      <c r="J93" s="588"/>
      <c r="K93" s="588"/>
    </row>
    <row r="94" spans="1:11" s="209" customFormat="1" ht="18" customHeight="1" x14ac:dyDescent="0.3">
      <c r="A94" s="204"/>
      <c r="B94" s="615"/>
      <c r="C94" s="615"/>
      <c r="D94" s="616"/>
      <c r="G94" s="596"/>
      <c r="H94" s="588"/>
      <c r="I94" s="588"/>
      <c r="J94" s="588"/>
      <c r="K94" s="588"/>
    </row>
    <row r="95" spans="1:11" s="209" customFormat="1" ht="18" customHeight="1" x14ac:dyDescent="0.3">
      <c r="A95" s="204"/>
      <c r="B95" s="615"/>
      <c r="C95" s="615"/>
      <c r="D95" s="616"/>
      <c r="G95" s="596"/>
      <c r="H95" s="588"/>
      <c r="I95" s="588"/>
      <c r="J95" s="588"/>
      <c r="K95" s="588"/>
    </row>
    <row r="96" spans="1:11" s="209" customFormat="1" ht="18" customHeight="1" x14ac:dyDescent="0.3">
      <c r="A96" s="204"/>
      <c r="B96" s="615"/>
      <c r="C96" s="615"/>
      <c r="D96" s="616"/>
      <c r="G96" s="596"/>
      <c r="H96" s="588"/>
      <c r="I96" s="588"/>
      <c r="J96" s="588"/>
      <c r="K96" s="588"/>
    </row>
    <row r="97" spans="1:11" s="209" customFormat="1" ht="18" customHeight="1" x14ac:dyDescent="0.3">
      <c r="A97" s="204"/>
      <c r="B97" s="615"/>
      <c r="C97" s="615"/>
      <c r="D97" s="616"/>
      <c r="E97" s="204"/>
      <c r="F97" s="204"/>
      <c r="G97" s="596"/>
      <c r="H97" s="588"/>
      <c r="I97" s="588"/>
      <c r="J97" s="588"/>
      <c r="K97" s="588"/>
    </row>
    <row r="98" spans="1:11" s="209" customFormat="1" ht="18" customHeight="1" x14ac:dyDescent="0.3">
      <c r="A98" s="204"/>
      <c r="B98" s="615"/>
      <c r="C98" s="615"/>
      <c r="D98" s="616"/>
      <c r="E98" s="204"/>
      <c r="F98" s="204"/>
      <c r="G98" s="596"/>
      <c r="H98" s="588"/>
      <c r="I98" s="588"/>
      <c r="J98" s="588"/>
      <c r="K98" s="588"/>
    </row>
    <row r="99" spans="1:11" s="209" customFormat="1" ht="18" customHeight="1" x14ac:dyDescent="0.3">
      <c r="A99" s="204"/>
      <c r="B99" s="615"/>
      <c r="C99" s="615"/>
      <c r="D99" s="616"/>
      <c r="E99" s="204"/>
      <c r="F99" s="204"/>
      <c r="G99" s="596"/>
      <c r="H99" s="588"/>
      <c r="I99" s="588"/>
      <c r="J99" s="588"/>
      <c r="K99" s="588"/>
    </row>
    <row r="100" spans="1:11" s="209" customFormat="1" ht="18" customHeight="1" x14ac:dyDescent="0.3">
      <c r="A100" s="204"/>
      <c r="B100" s="615"/>
      <c r="C100" s="615"/>
      <c r="D100" s="616"/>
      <c r="E100" s="204"/>
      <c r="F100" s="204"/>
      <c r="G100" s="596"/>
      <c r="H100" s="588"/>
      <c r="I100" s="588"/>
      <c r="J100" s="588"/>
      <c r="K100" s="588"/>
    </row>
    <row r="101" spans="1:11" s="209" customFormat="1" ht="18" customHeight="1" x14ac:dyDescent="0.3">
      <c r="A101" s="204"/>
      <c r="B101" s="615"/>
      <c r="C101" s="615"/>
      <c r="D101" s="616"/>
      <c r="E101" s="204"/>
      <c r="F101" s="204"/>
      <c r="G101" s="596"/>
      <c r="H101" s="588"/>
      <c r="I101" s="588"/>
      <c r="J101" s="588"/>
      <c r="K101" s="588"/>
    </row>
    <row r="102" spans="1:11" s="209" customFormat="1" ht="18" customHeight="1" x14ac:dyDescent="0.25">
      <c r="A102" s="204"/>
      <c r="B102" s="616"/>
      <c r="C102" s="616"/>
      <c r="D102" s="616"/>
      <c r="E102" s="204"/>
      <c r="F102" s="204"/>
      <c r="G102" s="596"/>
      <c r="H102" s="588"/>
      <c r="I102" s="588"/>
      <c r="J102" s="588"/>
      <c r="K102" s="588"/>
    </row>
    <row r="103" spans="1:11" s="209" customFormat="1" ht="18" customHeight="1" x14ac:dyDescent="0.25">
      <c r="A103" s="204"/>
      <c r="B103" s="616"/>
      <c r="C103" s="616"/>
      <c r="D103" s="616"/>
      <c r="E103" s="204"/>
      <c r="F103" s="204"/>
      <c r="G103" s="596"/>
      <c r="H103" s="588"/>
      <c r="I103" s="588"/>
      <c r="J103" s="588"/>
      <c r="K103" s="588"/>
    </row>
    <row r="104" spans="1:11" s="209" customFormat="1" ht="18" customHeight="1" x14ac:dyDescent="0.25">
      <c r="A104" s="204"/>
      <c r="B104" s="616"/>
      <c r="C104" s="616"/>
      <c r="D104" s="616"/>
      <c r="E104" s="204"/>
      <c r="F104" s="204"/>
      <c r="G104" s="596"/>
      <c r="H104" s="588"/>
      <c r="I104" s="588"/>
      <c r="J104" s="588"/>
      <c r="K104" s="588"/>
    </row>
    <row r="105" spans="1:11" s="209" customFormat="1" ht="18" customHeight="1" x14ac:dyDescent="0.25">
      <c r="A105" s="204"/>
      <c r="B105" s="616"/>
      <c r="C105" s="616"/>
      <c r="D105" s="616"/>
      <c r="E105" s="204"/>
      <c r="F105" s="204"/>
      <c r="G105" s="596"/>
      <c r="H105" s="588"/>
      <c r="I105" s="588"/>
      <c r="J105" s="588"/>
      <c r="K105" s="588"/>
    </row>
    <row r="106" spans="1:11" s="209" customFormat="1" ht="18" customHeight="1" x14ac:dyDescent="0.25">
      <c r="A106" s="204"/>
      <c r="B106" s="616"/>
      <c r="C106" s="616"/>
      <c r="D106" s="616"/>
      <c r="E106" s="204"/>
      <c r="F106" s="204"/>
      <c r="G106" s="596"/>
      <c r="H106" s="588"/>
      <c r="I106" s="588"/>
      <c r="J106" s="588"/>
      <c r="K106" s="588"/>
    </row>
    <row r="107" spans="1:11" s="209" customFormat="1" ht="18" customHeight="1" x14ac:dyDescent="0.25">
      <c r="A107" s="204"/>
      <c r="B107" s="616"/>
      <c r="C107" s="616"/>
      <c r="D107" s="616"/>
      <c r="E107" s="204"/>
      <c r="F107" s="204"/>
      <c r="G107" s="596"/>
      <c r="H107" s="588"/>
      <c r="I107" s="588"/>
      <c r="J107" s="588"/>
      <c r="K107" s="588"/>
    </row>
    <row r="108" spans="1:11" s="209" customFormat="1" ht="18" customHeight="1" x14ac:dyDescent="0.25">
      <c r="A108" s="204"/>
      <c r="B108" s="616"/>
      <c r="C108" s="616"/>
      <c r="D108" s="616"/>
      <c r="E108" s="204"/>
      <c r="F108" s="204"/>
      <c r="G108" s="596"/>
      <c r="H108" s="588"/>
      <c r="I108" s="588"/>
      <c r="J108" s="588"/>
      <c r="K108" s="588"/>
    </row>
    <row r="109" spans="1:11" s="209" customFormat="1" ht="18" customHeight="1" x14ac:dyDescent="0.25">
      <c r="A109" s="204"/>
      <c r="B109" s="616"/>
      <c r="C109" s="616"/>
      <c r="D109" s="616"/>
      <c r="E109" s="204"/>
      <c r="F109" s="204"/>
      <c r="G109" s="596"/>
      <c r="H109" s="588"/>
      <c r="I109" s="588"/>
      <c r="J109" s="588"/>
      <c r="K109" s="588"/>
    </row>
    <row r="110" spans="1:11" s="209" customFormat="1" ht="18" customHeight="1" x14ac:dyDescent="0.25">
      <c r="A110" s="204"/>
      <c r="B110" s="616"/>
      <c r="C110" s="616"/>
      <c r="D110" s="616"/>
      <c r="E110" s="204"/>
      <c r="F110" s="204"/>
      <c r="G110" s="596"/>
      <c r="H110" s="588"/>
      <c r="I110" s="588"/>
      <c r="J110" s="588"/>
      <c r="K110" s="588"/>
    </row>
    <row r="111" spans="1:11" s="209" customFormat="1" ht="18" customHeight="1" x14ac:dyDescent="0.25">
      <c r="A111" s="204"/>
      <c r="B111" s="616"/>
      <c r="C111" s="616"/>
      <c r="D111" s="616"/>
      <c r="E111" s="204"/>
      <c r="F111" s="204"/>
      <c r="G111" s="596"/>
      <c r="H111" s="588"/>
      <c r="I111" s="588"/>
      <c r="J111" s="588"/>
      <c r="K111" s="588"/>
    </row>
    <row r="112" spans="1:11" s="209" customFormat="1" ht="18" customHeight="1" x14ac:dyDescent="0.25">
      <c r="A112" s="204"/>
      <c r="B112" s="616"/>
      <c r="C112" s="616"/>
      <c r="D112" s="616"/>
      <c r="E112" s="204"/>
      <c r="F112" s="204"/>
      <c r="G112" s="596"/>
      <c r="H112" s="588"/>
      <c r="I112" s="588"/>
      <c r="J112" s="588"/>
      <c r="K112" s="588"/>
    </row>
    <row r="113" spans="1:11" s="209" customFormat="1" ht="18" customHeight="1" x14ac:dyDescent="0.25">
      <c r="A113" s="204"/>
      <c r="B113" s="616"/>
      <c r="C113" s="616"/>
      <c r="D113" s="616"/>
      <c r="E113" s="204"/>
      <c r="F113" s="204"/>
      <c r="G113" s="596"/>
      <c r="H113" s="588"/>
      <c r="I113" s="588"/>
      <c r="J113" s="588"/>
      <c r="K113" s="588"/>
    </row>
    <row r="114" spans="1:11" s="209" customFormat="1" ht="18" customHeight="1" x14ac:dyDescent="0.25">
      <c r="A114" s="204"/>
      <c r="B114" s="616"/>
      <c r="C114" s="616"/>
      <c r="D114" s="616"/>
      <c r="E114" s="204"/>
      <c r="F114" s="204"/>
      <c r="G114" s="596"/>
      <c r="H114" s="588"/>
      <c r="I114" s="588"/>
      <c r="J114" s="588"/>
      <c r="K114" s="588"/>
    </row>
    <row r="115" spans="1:11" s="209" customFormat="1" ht="18" customHeight="1" x14ac:dyDescent="0.25">
      <c r="A115" s="204"/>
      <c r="B115" s="616"/>
      <c r="C115" s="616"/>
      <c r="D115" s="616"/>
      <c r="E115" s="204"/>
      <c r="F115" s="204"/>
      <c r="G115" s="596"/>
      <c r="H115" s="588"/>
      <c r="I115" s="588"/>
      <c r="J115" s="588"/>
      <c r="K115" s="588"/>
    </row>
    <row r="116" spans="1:11" s="209" customFormat="1" ht="18" customHeight="1" x14ac:dyDescent="0.25">
      <c r="A116" s="204"/>
      <c r="B116" s="616"/>
      <c r="C116" s="616"/>
      <c r="D116" s="616"/>
      <c r="E116" s="204"/>
      <c r="F116" s="204"/>
      <c r="G116" s="596"/>
      <c r="H116" s="588"/>
      <c r="I116" s="588"/>
      <c r="J116" s="588"/>
      <c r="K116" s="588"/>
    </row>
    <row r="117" spans="1:11" s="209" customFormat="1" ht="18" customHeight="1" x14ac:dyDescent="0.25">
      <c r="A117" s="204"/>
      <c r="B117" s="616"/>
      <c r="C117" s="616"/>
      <c r="D117" s="616"/>
      <c r="E117" s="204"/>
      <c r="F117" s="204"/>
      <c r="G117" s="596"/>
      <c r="H117" s="588"/>
      <c r="I117" s="588"/>
      <c r="J117" s="588"/>
      <c r="K117" s="588"/>
    </row>
    <row r="118" spans="1:11" s="209" customFormat="1" ht="18" customHeight="1" x14ac:dyDescent="0.25">
      <c r="A118" s="204"/>
      <c r="B118" s="616"/>
      <c r="C118" s="616"/>
      <c r="D118" s="616"/>
      <c r="E118" s="204"/>
      <c r="F118" s="204"/>
      <c r="G118" s="596"/>
      <c r="H118" s="588"/>
      <c r="I118" s="588"/>
      <c r="J118" s="588"/>
      <c r="K118" s="588"/>
    </row>
    <row r="119" spans="1:11" s="209" customFormat="1" ht="18" customHeight="1" x14ac:dyDescent="0.25">
      <c r="A119" s="204"/>
      <c r="B119" s="616"/>
      <c r="C119" s="616"/>
      <c r="D119" s="616"/>
      <c r="E119" s="204"/>
      <c r="F119" s="204"/>
      <c r="G119" s="596"/>
      <c r="H119" s="588"/>
      <c r="I119" s="588"/>
      <c r="J119" s="588"/>
      <c r="K119" s="588"/>
    </row>
    <row r="120" spans="1:11" s="209" customFormat="1" ht="18" customHeight="1" x14ac:dyDescent="0.25">
      <c r="A120" s="204"/>
      <c r="B120" s="616"/>
      <c r="C120" s="616"/>
      <c r="D120" s="616"/>
      <c r="E120" s="204"/>
      <c r="F120" s="204"/>
      <c r="G120" s="596"/>
      <c r="H120" s="588"/>
      <c r="I120" s="588"/>
      <c r="J120" s="588"/>
      <c r="K120" s="588"/>
    </row>
    <row r="121" spans="1:11" s="209" customFormat="1" ht="18" customHeight="1" x14ac:dyDescent="0.25">
      <c r="A121" s="204"/>
      <c r="B121" s="616"/>
      <c r="C121" s="616"/>
      <c r="D121" s="616"/>
      <c r="E121" s="204"/>
      <c r="F121" s="204"/>
      <c r="G121" s="596"/>
      <c r="H121" s="588"/>
      <c r="I121" s="588"/>
      <c r="J121" s="588"/>
      <c r="K121" s="588"/>
    </row>
    <row r="122" spans="1:11" s="209" customFormat="1" ht="18" customHeight="1" x14ac:dyDescent="0.25">
      <c r="A122" s="204"/>
      <c r="B122" s="616"/>
      <c r="C122" s="616"/>
      <c r="D122" s="616"/>
      <c r="E122" s="204"/>
      <c r="F122" s="204"/>
      <c r="G122" s="596"/>
      <c r="H122" s="588"/>
      <c r="I122" s="588"/>
      <c r="J122" s="588"/>
      <c r="K122" s="588"/>
    </row>
    <row r="123" spans="1:11" s="209" customFormat="1" ht="18" customHeight="1" x14ac:dyDescent="0.25">
      <c r="A123" s="204"/>
      <c r="B123" s="616"/>
      <c r="C123" s="616"/>
      <c r="D123" s="616"/>
      <c r="E123" s="204"/>
      <c r="F123" s="204"/>
      <c r="G123" s="596"/>
      <c r="H123" s="588"/>
      <c r="I123" s="588"/>
      <c r="J123" s="588"/>
      <c r="K123" s="588"/>
    </row>
    <row r="124" spans="1:11" s="209" customFormat="1" ht="18" customHeight="1" x14ac:dyDescent="0.25">
      <c r="A124" s="204"/>
      <c r="B124" s="616"/>
      <c r="C124" s="616"/>
      <c r="D124" s="616"/>
      <c r="E124" s="204"/>
      <c r="F124" s="204"/>
      <c r="G124" s="596"/>
      <c r="H124" s="588"/>
      <c r="I124" s="588"/>
      <c r="J124" s="588"/>
      <c r="K124" s="588"/>
    </row>
    <row r="125" spans="1:11" s="209" customFormat="1" ht="18" customHeight="1" x14ac:dyDescent="0.25">
      <c r="A125" s="204"/>
      <c r="B125" s="616"/>
      <c r="C125" s="616"/>
      <c r="D125" s="616"/>
      <c r="E125" s="204"/>
      <c r="F125" s="204"/>
      <c r="G125" s="596"/>
      <c r="H125" s="588"/>
      <c r="I125" s="588"/>
      <c r="J125" s="588"/>
      <c r="K125" s="588"/>
    </row>
    <row r="126" spans="1:11" s="209" customFormat="1" ht="18" customHeight="1" x14ac:dyDescent="0.25">
      <c r="A126" s="204"/>
      <c r="B126" s="616"/>
      <c r="C126" s="616"/>
      <c r="D126" s="616"/>
      <c r="E126" s="204"/>
      <c r="F126" s="204"/>
      <c r="G126" s="596"/>
      <c r="H126" s="588"/>
      <c r="I126" s="588"/>
      <c r="J126" s="588"/>
      <c r="K126" s="588"/>
    </row>
    <row r="127" spans="1:11" s="209" customFormat="1" ht="18" customHeight="1" x14ac:dyDescent="0.25">
      <c r="A127" s="204"/>
      <c r="B127" s="616"/>
      <c r="C127" s="616"/>
      <c r="D127" s="616"/>
      <c r="E127" s="204"/>
      <c r="F127" s="204"/>
      <c r="G127" s="596"/>
      <c r="H127" s="588"/>
      <c r="I127" s="588"/>
      <c r="J127" s="588"/>
      <c r="K127" s="588"/>
    </row>
    <row r="128" spans="1:11" s="209" customFormat="1" ht="18" customHeight="1" x14ac:dyDescent="0.25">
      <c r="A128" s="204"/>
      <c r="B128" s="616"/>
      <c r="C128" s="616"/>
      <c r="D128" s="616"/>
      <c r="E128" s="204"/>
      <c r="F128" s="204"/>
      <c r="G128" s="596"/>
      <c r="H128" s="588"/>
      <c r="I128" s="588"/>
      <c r="J128" s="588"/>
      <c r="K128" s="588"/>
    </row>
    <row r="129" spans="2:4" ht="18" customHeight="1" x14ac:dyDescent="0.25">
      <c r="B129" s="616"/>
      <c r="C129" s="616"/>
      <c r="D129" s="616"/>
    </row>
    <row r="130" spans="2:4" ht="18" customHeight="1" x14ac:dyDescent="0.25">
      <c r="B130" s="616"/>
      <c r="C130" s="616"/>
      <c r="D130" s="616"/>
    </row>
    <row r="131" spans="2:4" ht="18" customHeight="1" x14ac:dyDescent="0.25">
      <c r="B131" s="616"/>
      <c r="C131" s="616"/>
      <c r="D131" s="616"/>
    </row>
    <row r="132" spans="2:4" ht="18" customHeight="1" x14ac:dyDescent="0.25">
      <c r="B132" s="616"/>
      <c r="C132" s="616"/>
      <c r="D132" s="616"/>
    </row>
    <row r="133" spans="2:4" ht="18" customHeight="1" x14ac:dyDescent="0.25">
      <c r="B133" s="616"/>
      <c r="C133" s="616"/>
      <c r="D133" s="616"/>
    </row>
    <row r="134" spans="2:4" ht="18" customHeight="1" x14ac:dyDescent="0.25">
      <c r="B134" s="616"/>
      <c r="C134" s="616"/>
      <c r="D134" s="616"/>
    </row>
    <row r="135" spans="2:4" ht="18" customHeight="1" x14ac:dyDescent="0.25">
      <c r="B135" s="616"/>
      <c r="C135" s="616"/>
      <c r="D135" s="616"/>
    </row>
    <row r="136" spans="2:4" ht="18" customHeight="1" x14ac:dyDescent="0.25">
      <c r="B136" s="616"/>
      <c r="C136" s="616"/>
      <c r="D136" s="616"/>
    </row>
    <row r="137" spans="2:4" ht="18" customHeight="1" x14ac:dyDescent="0.25">
      <c r="B137" s="616"/>
      <c r="C137" s="616"/>
      <c r="D137" s="616"/>
    </row>
    <row r="138" spans="2:4" ht="18" customHeight="1" x14ac:dyDescent="0.25">
      <c r="B138" s="616"/>
      <c r="C138" s="616"/>
      <c r="D138" s="616"/>
    </row>
    <row r="139" spans="2:4" ht="18" customHeight="1" x14ac:dyDescent="0.25">
      <c r="B139" s="616"/>
      <c r="C139" s="616"/>
      <c r="D139" s="616"/>
    </row>
    <row r="140" spans="2:4" ht="18" customHeight="1" x14ac:dyDescent="0.25">
      <c r="B140" s="616"/>
      <c r="C140" s="616"/>
      <c r="D140" s="616"/>
    </row>
    <row r="141" spans="2:4" ht="18" customHeight="1" x14ac:dyDescent="0.25">
      <c r="B141" s="616"/>
      <c r="C141" s="616"/>
      <c r="D141" s="616"/>
    </row>
    <row r="142" spans="2:4" ht="18" customHeight="1" x14ac:dyDescent="0.25">
      <c r="B142" s="616"/>
      <c r="C142" s="616"/>
      <c r="D142" s="616"/>
    </row>
    <row r="143" spans="2:4" ht="18" customHeight="1" x14ac:dyDescent="0.25">
      <c r="B143" s="616"/>
      <c r="C143" s="616"/>
      <c r="D143" s="616"/>
    </row>
    <row r="144" spans="2:4" ht="18" customHeight="1" x14ac:dyDescent="0.25">
      <c r="B144" s="616"/>
      <c r="C144" s="616"/>
      <c r="D144" s="616"/>
    </row>
    <row r="145" spans="2:4" ht="18" customHeight="1" x14ac:dyDescent="0.25">
      <c r="B145" s="616"/>
      <c r="C145" s="616"/>
      <c r="D145" s="616"/>
    </row>
    <row r="146" spans="2:4" ht="18" customHeight="1" x14ac:dyDescent="0.25">
      <c r="B146" s="616"/>
      <c r="C146" s="616"/>
      <c r="D146" s="616"/>
    </row>
    <row r="147" spans="2:4" ht="18" customHeight="1" x14ac:dyDescent="0.25">
      <c r="B147" s="616"/>
      <c r="C147" s="616"/>
      <c r="D147" s="616"/>
    </row>
    <row r="148" spans="2:4" ht="18" customHeight="1" x14ac:dyDescent="0.25">
      <c r="B148" s="616"/>
      <c r="C148" s="616"/>
      <c r="D148" s="616"/>
    </row>
    <row r="149" spans="2:4" ht="18" customHeight="1" x14ac:dyDescent="0.25">
      <c r="B149" s="616"/>
      <c r="C149" s="616"/>
      <c r="D149" s="616"/>
    </row>
    <row r="150" spans="2:4" ht="18" customHeight="1" x14ac:dyDescent="0.25">
      <c r="B150" s="616"/>
      <c r="C150" s="616"/>
      <c r="D150" s="616"/>
    </row>
    <row r="151" spans="2:4" ht="18" customHeight="1" x14ac:dyDescent="0.25">
      <c r="B151" s="616"/>
      <c r="C151" s="616"/>
      <c r="D151" s="616"/>
    </row>
    <row r="152" spans="2:4" ht="18" customHeight="1" x14ac:dyDescent="0.25">
      <c r="B152" s="616"/>
      <c r="C152" s="616"/>
      <c r="D152" s="616"/>
    </row>
    <row r="153" spans="2:4" ht="18" customHeight="1" x14ac:dyDescent="0.25">
      <c r="B153" s="616"/>
      <c r="C153" s="616"/>
      <c r="D153" s="616"/>
    </row>
    <row r="154" spans="2:4" ht="18" customHeight="1" x14ac:dyDescent="0.25">
      <c r="B154" s="616"/>
      <c r="C154" s="616"/>
      <c r="D154" s="616"/>
    </row>
    <row r="155" spans="2:4" ht="18" customHeight="1" x14ac:dyDescent="0.25">
      <c r="B155" s="616"/>
      <c r="C155" s="616"/>
      <c r="D155" s="616"/>
    </row>
    <row r="156" spans="2:4" ht="18" customHeight="1" x14ac:dyDescent="0.25">
      <c r="B156" s="616"/>
      <c r="C156" s="616"/>
      <c r="D156" s="616"/>
    </row>
    <row r="157" spans="2:4" ht="18" customHeight="1" x14ac:dyDescent="0.25">
      <c r="B157" s="616"/>
      <c r="C157" s="616"/>
      <c r="D157" s="616"/>
    </row>
    <row r="158" spans="2:4" ht="18" customHeight="1" x14ac:dyDescent="0.25">
      <c r="B158" s="616"/>
      <c r="C158" s="616"/>
      <c r="D158" s="616"/>
    </row>
    <row r="159" spans="2:4" ht="18" customHeight="1" x14ac:dyDescent="0.25">
      <c r="B159" s="616"/>
      <c r="C159" s="616"/>
      <c r="D159" s="616"/>
    </row>
    <row r="160" spans="2:4" ht="18" customHeight="1" x14ac:dyDescent="0.25">
      <c r="B160" s="611"/>
      <c r="C160" s="611"/>
      <c r="D160" s="611"/>
    </row>
    <row r="161" spans="2:4" ht="18" customHeight="1" x14ac:dyDescent="0.25">
      <c r="B161" s="611"/>
      <c r="C161" s="611"/>
      <c r="D161" s="611"/>
    </row>
    <row r="162" spans="2:4" ht="18" customHeight="1" x14ac:dyDescent="0.25">
      <c r="B162" s="611"/>
      <c r="C162" s="611"/>
      <c r="D162" s="611"/>
    </row>
    <row r="163" spans="2:4" ht="18" customHeight="1" x14ac:dyDescent="0.25">
      <c r="B163" s="611"/>
      <c r="C163" s="611"/>
      <c r="D163" s="611"/>
    </row>
    <row r="164" spans="2:4" ht="18" customHeight="1" x14ac:dyDescent="0.25">
      <c r="B164" s="611"/>
      <c r="C164" s="611"/>
      <c r="D164" s="611"/>
    </row>
    <row r="165" spans="2:4" ht="18" customHeight="1" x14ac:dyDescent="0.25">
      <c r="B165" s="611"/>
      <c r="C165" s="611"/>
      <c r="D165" s="611"/>
    </row>
    <row r="166" spans="2:4" ht="18" customHeight="1" x14ac:dyDescent="0.25">
      <c r="B166" s="611"/>
      <c r="C166" s="611"/>
      <c r="D166" s="611"/>
    </row>
    <row r="167" spans="2:4" ht="18" customHeight="1" x14ac:dyDescent="0.25">
      <c r="B167" s="611"/>
      <c r="C167" s="611"/>
      <c r="D167" s="611"/>
    </row>
    <row r="168" spans="2:4" ht="18" customHeight="1" x14ac:dyDescent="0.25">
      <c r="B168" s="611"/>
      <c r="C168" s="611"/>
      <c r="D168" s="611"/>
    </row>
    <row r="169" spans="2:4" ht="18" customHeight="1" x14ac:dyDescent="0.25">
      <c r="B169" s="611"/>
      <c r="C169" s="611"/>
      <c r="D169" s="611"/>
    </row>
    <row r="170" spans="2:4" ht="18" customHeight="1" x14ac:dyDescent="0.25">
      <c r="B170" s="611"/>
      <c r="C170" s="611"/>
      <c r="D170" s="611"/>
    </row>
    <row r="171" spans="2:4" ht="18" customHeight="1" x14ac:dyDescent="0.25">
      <c r="B171" s="611"/>
      <c r="C171" s="611"/>
      <c r="D171" s="611"/>
    </row>
    <row r="172" spans="2:4" ht="18" customHeight="1" x14ac:dyDescent="0.25">
      <c r="B172" s="611"/>
      <c r="C172" s="611"/>
      <c r="D172" s="611"/>
    </row>
    <row r="173" spans="2:4" ht="18" customHeight="1" x14ac:dyDescent="0.25">
      <c r="B173" s="611"/>
      <c r="C173" s="611"/>
      <c r="D173" s="611"/>
    </row>
    <row r="174" spans="2:4" ht="18" customHeight="1" x14ac:dyDescent="0.25">
      <c r="B174" s="611"/>
      <c r="C174" s="611"/>
      <c r="D174" s="611"/>
    </row>
    <row r="175" spans="2:4" ht="18" customHeight="1" x14ac:dyDescent="0.25">
      <c r="B175" s="611"/>
      <c r="C175" s="611"/>
      <c r="D175" s="611"/>
    </row>
    <row r="176" spans="2:4" ht="18" customHeight="1" x14ac:dyDescent="0.25">
      <c r="B176" s="611"/>
      <c r="C176" s="611"/>
      <c r="D176" s="611"/>
    </row>
    <row r="177" spans="2:4" ht="18" customHeight="1" x14ac:dyDescent="0.25">
      <c r="B177" s="611"/>
      <c r="C177" s="611"/>
      <c r="D177" s="611"/>
    </row>
    <row r="178" spans="2:4" ht="18" customHeight="1" x14ac:dyDescent="0.25">
      <c r="B178" s="611"/>
      <c r="C178" s="611"/>
      <c r="D178" s="611"/>
    </row>
    <row r="179" spans="2:4" ht="18" customHeight="1" x14ac:dyDescent="0.25">
      <c r="B179" s="611"/>
      <c r="C179" s="611"/>
      <c r="D179" s="611"/>
    </row>
    <row r="180" spans="2:4" ht="18" customHeight="1" x14ac:dyDescent="0.25">
      <c r="B180" s="611"/>
      <c r="C180" s="611"/>
      <c r="D180" s="611"/>
    </row>
    <row r="181" spans="2:4" ht="18" customHeight="1" x14ac:dyDescent="0.25">
      <c r="B181" s="611"/>
      <c r="C181" s="611"/>
      <c r="D181" s="611"/>
    </row>
    <row r="182" spans="2:4" ht="18" customHeight="1" x14ac:dyDescent="0.25">
      <c r="B182" s="611"/>
      <c r="C182" s="611"/>
      <c r="D182" s="611"/>
    </row>
    <row r="183" spans="2:4" ht="18" customHeight="1" x14ac:dyDescent="0.25">
      <c r="B183" s="611"/>
      <c r="C183" s="611"/>
      <c r="D183" s="611"/>
    </row>
    <row r="184" spans="2:4" ht="18" customHeight="1" x14ac:dyDescent="0.25">
      <c r="B184" s="611"/>
      <c r="C184" s="611"/>
      <c r="D184" s="611"/>
    </row>
    <row r="185" spans="2:4" ht="18" customHeight="1" x14ac:dyDescent="0.25">
      <c r="B185" s="611"/>
      <c r="C185" s="611"/>
      <c r="D185" s="611"/>
    </row>
    <row r="186" spans="2:4" ht="18" customHeight="1" x14ac:dyDescent="0.25">
      <c r="B186" s="611"/>
      <c r="C186" s="611"/>
      <c r="D186" s="611"/>
    </row>
    <row r="187" spans="2:4" ht="18" customHeight="1" x14ac:dyDescent="0.25">
      <c r="B187" s="611"/>
      <c r="C187" s="611"/>
      <c r="D187" s="611"/>
    </row>
    <row r="188" spans="2:4" ht="18" customHeight="1" x14ac:dyDescent="0.25">
      <c r="B188" s="611"/>
      <c r="C188" s="611"/>
      <c r="D188" s="611"/>
    </row>
    <row r="189" spans="2:4" ht="18" customHeight="1" x14ac:dyDescent="0.25">
      <c r="B189" s="611"/>
      <c r="C189" s="611"/>
      <c r="D189" s="611"/>
    </row>
    <row r="190" spans="2:4" ht="18" customHeight="1" x14ac:dyDescent="0.25">
      <c r="B190" s="611"/>
      <c r="C190" s="611"/>
      <c r="D190" s="611"/>
    </row>
    <row r="191" spans="2:4" ht="18" customHeight="1" x14ac:dyDescent="0.25">
      <c r="B191" s="611"/>
      <c r="C191" s="611"/>
      <c r="D191" s="611"/>
    </row>
    <row r="192" spans="2:4" ht="18" customHeight="1" x14ac:dyDescent="0.25">
      <c r="B192" s="611"/>
      <c r="C192" s="611"/>
      <c r="D192" s="611"/>
    </row>
    <row r="193" spans="2:4" ht="18" customHeight="1" x14ac:dyDescent="0.25">
      <c r="B193" s="611"/>
      <c r="C193" s="611"/>
      <c r="D193" s="611"/>
    </row>
    <row r="194" spans="2:4" ht="18" customHeight="1" x14ac:dyDescent="0.25">
      <c r="B194" s="611"/>
      <c r="C194" s="611"/>
      <c r="D194" s="611"/>
    </row>
    <row r="195" spans="2:4" ht="18" customHeight="1" x14ac:dyDescent="0.25">
      <c r="B195" s="611"/>
      <c r="C195" s="611"/>
      <c r="D195" s="611"/>
    </row>
    <row r="196" spans="2:4" ht="18" customHeight="1" x14ac:dyDescent="0.25">
      <c r="B196" s="611"/>
      <c r="C196" s="611"/>
      <c r="D196" s="611"/>
    </row>
    <row r="197" spans="2:4" ht="18" customHeight="1" x14ac:dyDescent="0.25">
      <c r="B197" s="611"/>
      <c r="C197" s="611"/>
      <c r="D197" s="611"/>
    </row>
    <row r="198" spans="2:4" ht="18" customHeight="1" x14ac:dyDescent="0.25">
      <c r="B198" s="611"/>
      <c r="C198" s="611"/>
      <c r="D198" s="611"/>
    </row>
    <row r="199" spans="2:4" ht="18" customHeight="1" x14ac:dyDescent="0.25">
      <c r="B199" s="611"/>
      <c r="C199" s="611"/>
      <c r="D199" s="611"/>
    </row>
    <row r="200" spans="2:4" ht="18" customHeight="1" x14ac:dyDescent="0.25">
      <c r="B200" s="611"/>
      <c r="C200" s="611"/>
      <c r="D200" s="611"/>
    </row>
    <row r="201" spans="2:4" ht="18" customHeight="1" x14ac:dyDescent="0.25">
      <c r="B201" s="611"/>
      <c r="C201" s="611"/>
      <c r="D201" s="611"/>
    </row>
    <row r="202" spans="2:4" ht="18" customHeight="1" x14ac:dyDescent="0.25">
      <c r="B202" s="611"/>
      <c r="C202" s="611"/>
      <c r="D202" s="611"/>
    </row>
    <row r="203" spans="2:4" ht="18" customHeight="1" x14ac:dyDescent="0.25">
      <c r="B203" s="611"/>
      <c r="C203" s="611"/>
      <c r="D203" s="611"/>
    </row>
    <row r="204" spans="2:4" ht="18" customHeight="1" x14ac:dyDescent="0.25">
      <c r="B204" s="611"/>
      <c r="C204" s="611"/>
      <c r="D204" s="611"/>
    </row>
    <row r="205" spans="2:4" ht="18" customHeight="1" x14ac:dyDescent="0.25">
      <c r="B205" s="611"/>
      <c r="C205" s="611"/>
      <c r="D205" s="611"/>
    </row>
    <row r="206" spans="2:4" ht="18" customHeight="1" x14ac:dyDescent="0.25">
      <c r="B206" s="611"/>
      <c r="C206" s="611"/>
      <c r="D206" s="611"/>
    </row>
    <row r="207" spans="2:4" ht="18" customHeight="1" x14ac:dyDescent="0.25">
      <c r="B207" s="611"/>
      <c r="C207" s="611"/>
      <c r="D207" s="611"/>
    </row>
    <row r="208" spans="2:4" ht="18" customHeight="1" x14ac:dyDescent="0.25">
      <c r="B208" s="611"/>
      <c r="C208" s="611"/>
      <c r="D208" s="611"/>
    </row>
    <row r="209" spans="2:4" ht="18" customHeight="1" x14ac:dyDescent="0.25">
      <c r="B209" s="611"/>
      <c r="C209" s="611"/>
      <c r="D209" s="611"/>
    </row>
    <row r="210" spans="2:4" ht="18" customHeight="1" x14ac:dyDescent="0.25">
      <c r="B210" s="611"/>
      <c r="C210" s="611"/>
      <c r="D210" s="611"/>
    </row>
    <row r="211" spans="2:4" ht="18" customHeight="1" x14ac:dyDescent="0.25">
      <c r="B211" s="611"/>
      <c r="C211" s="611"/>
      <c r="D211" s="611"/>
    </row>
    <row r="212" spans="2:4" ht="18" customHeight="1" x14ac:dyDescent="0.25">
      <c r="B212" s="611"/>
      <c r="C212" s="611"/>
      <c r="D212" s="611"/>
    </row>
    <row r="213" spans="2:4" ht="18" customHeight="1" x14ac:dyDescent="0.25">
      <c r="B213" s="611"/>
      <c r="C213" s="611"/>
      <c r="D213" s="611"/>
    </row>
    <row r="214" spans="2:4" ht="18" customHeight="1" x14ac:dyDescent="0.25">
      <c r="B214" s="611"/>
      <c r="C214" s="611"/>
      <c r="D214" s="611"/>
    </row>
    <row r="215" spans="2:4" ht="18" customHeight="1" x14ac:dyDescent="0.25">
      <c r="B215" s="611"/>
      <c r="C215" s="611"/>
      <c r="D215" s="611"/>
    </row>
    <row r="216" spans="2:4" ht="18" customHeight="1" x14ac:dyDescent="0.25">
      <c r="B216" s="611"/>
      <c r="C216" s="611"/>
      <c r="D216" s="611"/>
    </row>
    <row r="217" spans="2:4" ht="18" customHeight="1" x14ac:dyDescent="0.25">
      <c r="B217" s="611"/>
      <c r="C217" s="611"/>
      <c r="D217" s="611"/>
    </row>
    <row r="218" spans="2:4" ht="18" customHeight="1" x14ac:dyDescent="0.25">
      <c r="B218" s="611"/>
      <c r="C218" s="611"/>
      <c r="D218" s="611"/>
    </row>
    <row r="219" spans="2:4" ht="18" customHeight="1" x14ac:dyDescent="0.25">
      <c r="B219" s="611"/>
      <c r="C219" s="611"/>
      <c r="D219" s="611"/>
    </row>
    <row r="220" spans="2:4" ht="18" customHeight="1" x14ac:dyDescent="0.25">
      <c r="B220" s="611"/>
      <c r="C220" s="611"/>
      <c r="D220" s="611"/>
    </row>
    <row r="221" spans="2:4" ht="18" customHeight="1" x14ac:dyDescent="0.25">
      <c r="B221" s="611"/>
      <c r="C221" s="611"/>
      <c r="D221" s="611"/>
    </row>
    <row r="222" spans="2:4" ht="18" customHeight="1" x14ac:dyDescent="0.25">
      <c r="B222" s="611"/>
      <c r="C222" s="611"/>
      <c r="D222" s="611"/>
    </row>
    <row r="223" spans="2:4" ht="18" customHeight="1" x14ac:dyDescent="0.25">
      <c r="B223" s="611"/>
      <c r="C223" s="611"/>
      <c r="D223" s="611"/>
    </row>
    <row r="224" spans="2:4" ht="18" customHeight="1" x14ac:dyDescent="0.25">
      <c r="B224" s="611"/>
      <c r="C224" s="611"/>
      <c r="D224" s="611"/>
    </row>
    <row r="225" spans="2:4" ht="18" customHeight="1" x14ac:dyDescent="0.25">
      <c r="B225" s="611"/>
      <c r="C225" s="611"/>
      <c r="D225" s="611"/>
    </row>
    <row r="226" spans="2:4" ht="18" customHeight="1" x14ac:dyDescent="0.25">
      <c r="B226" s="611"/>
      <c r="C226" s="611"/>
      <c r="D226" s="611"/>
    </row>
    <row r="227" spans="2:4" ht="18" customHeight="1" x14ac:dyDescent="0.25">
      <c r="B227" s="611"/>
      <c r="C227" s="611"/>
      <c r="D227" s="611"/>
    </row>
    <row r="228" spans="2:4" ht="18" customHeight="1" x14ac:dyDescent="0.25">
      <c r="B228" s="611"/>
      <c r="C228" s="611"/>
      <c r="D228" s="611"/>
    </row>
    <row r="229" spans="2:4" ht="18" customHeight="1" x14ac:dyDescent="0.25">
      <c r="B229" s="611"/>
      <c r="C229" s="611"/>
      <c r="D229" s="611"/>
    </row>
    <row r="230" spans="2:4" ht="18" customHeight="1" x14ac:dyDescent="0.25">
      <c r="B230" s="611"/>
      <c r="C230" s="611"/>
      <c r="D230" s="611"/>
    </row>
    <row r="231" spans="2:4" ht="18" customHeight="1" x14ac:dyDescent="0.25">
      <c r="B231" s="611"/>
      <c r="C231" s="611"/>
      <c r="D231" s="611"/>
    </row>
    <row r="232" spans="2:4" ht="18" customHeight="1" x14ac:dyDescent="0.25">
      <c r="B232" s="611"/>
      <c r="C232" s="611"/>
      <c r="D232" s="611"/>
    </row>
    <row r="233" spans="2:4" ht="18" customHeight="1" x14ac:dyDescent="0.25">
      <c r="B233" s="611"/>
      <c r="C233" s="611"/>
      <c r="D233" s="611"/>
    </row>
    <row r="234" spans="2:4" ht="18" customHeight="1" x14ac:dyDescent="0.25">
      <c r="B234" s="611"/>
      <c r="C234" s="611"/>
      <c r="D234" s="611"/>
    </row>
    <row r="235" spans="2:4" ht="18" customHeight="1" x14ac:dyDescent="0.25">
      <c r="B235" s="611"/>
      <c r="C235" s="611"/>
      <c r="D235" s="611"/>
    </row>
    <row r="236" spans="2:4" ht="18" customHeight="1" x14ac:dyDescent="0.25">
      <c r="B236" s="611"/>
      <c r="C236" s="611"/>
      <c r="D236" s="611"/>
    </row>
    <row r="237" spans="2:4" ht="18" customHeight="1" x14ac:dyDescent="0.25">
      <c r="B237" s="611"/>
      <c r="C237" s="611"/>
      <c r="D237" s="611"/>
    </row>
    <row r="238" spans="2:4" ht="18" customHeight="1" x14ac:dyDescent="0.25">
      <c r="B238" s="611"/>
      <c r="C238" s="611"/>
      <c r="D238" s="611"/>
    </row>
    <row r="239" spans="2:4" ht="18" customHeight="1" x14ac:dyDescent="0.25">
      <c r="B239" s="611"/>
      <c r="C239" s="611"/>
      <c r="D239" s="611"/>
    </row>
    <row r="240" spans="2:4" ht="18" customHeight="1" x14ac:dyDescent="0.25">
      <c r="B240" s="611"/>
      <c r="C240" s="611"/>
      <c r="D240" s="611"/>
    </row>
    <row r="241" spans="2:4" ht="18" customHeight="1" x14ac:dyDescent="0.25">
      <c r="B241" s="611"/>
      <c r="C241" s="611"/>
      <c r="D241" s="611"/>
    </row>
    <row r="242" spans="2:4" ht="18" customHeight="1" x14ac:dyDescent="0.25">
      <c r="B242" s="611"/>
      <c r="C242" s="611"/>
      <c r="D242" s="611"/>
    </row>
    <row r="243" spans="2:4" ht="18" customHeight="1" x14ac:dyDescent="0.25">
      <c r="B243" s="611"/>
      <c r="C243" s="611"/>
      <c r="D243" s="611"/>
    </row>
    <row r="244" spans="2:4" ht="18" customHeight="1" x14ac:dyDescent="0.25">
      <c r="B244" s="611"/>
      <c r="C244" s="611"/>
      <c r="D244" s="611"/>
    </row>
    <row r="245" spans="2:4" ht="18" customHeight="1" x14ac:dyDescent="0.25">
      <c r="B245" s="611"/>
      <c r="C245" s="611"/>
      <c r="D245" s="611"/>
    </row>
    <row r="246" spans="2:4" ht="18" customHeight="1" x14ac:dyDescent="0.25">
      <c r="B246" s="611"/>
      <c r="C246" s="611"/>
      <c r="D246" s="611"/>
    </row>
    <row r="247" spans="2:4" ht="18" customHeight="1" x14ac:dyDescent="0.25">
      <c r="B247" s="611"/>
      <c r="C247" s="611"/>
      <c r="D247" s="611"/>
    </row>
    <row r="248" spans="2:4" ht="18" customHeight="1" x14ac:dyDescent="0.25">
      <c r="B248" s="611"/>
      <c r="C248" s="611"/>
      <c r="D248" s="611"/>
    </row>
    <row r="249" spans="2:4" ht="18" customHeight="1" x14ac:dyDescent="0.25">
      <c r="B249" s="611"/>
      <c r="C249" s="611"/>
      <c r="D249" s="611"/>
    </row>
    <row r="250" spans="2:4" ht="18" customHeight="1" x14ac:dyDescent="0.25">
      <c r="B250" s="611"/>
      <c r="C250" s="611"/>
      <c r="D250" s="611"/>
    </row>
    <row r="251" spans="2:4" ht="18" customHeight="1" x14ac:dyDescent="0.25">
      <c r="B251" s="611"/>
      <c r="C251" s="611"/>
      <c r="D251" s="611"/>
    </row>
    <row r="252" spans="2:4" ht="18" customHeight="1" x14ac:dyDescent="0.25">
      <c r="B252" s="611"/>
      <c r="C252" s="611"/>
      <c r="D252" s="611"/>
    </row>
    <row r="253" spans="2:4" ht="18" customHeight="1" x14ac:dyDescent="0.25">
      <c r="B253" s="611"/>
      <c r="C253" s="611"/>
      <c r="D253" s="611"/>
    </row>
    <row r="254" spans="2:4" ht="18" customHeight="1" x14ac:dyDescent="0.25">
      <c r="B254" s="611"/>
      <c r="C254" s="611"/>
      <c r="D254" s="611"/>
    </row>
    <row r="255" spans="2:4" ht="18" customHeight="1" x14ac:dyDescent="0.25">
      <c r="B255" s="611"/>
      <c r="C255" s="611"/>
      <c r="D255" s="611"/>
    </row>
    <row r="256" spans="2:4" ht="18" customHeight="1" x14ac:dyDescent="0.25">
      <c r="B256" s="611"/>
      <c r="C256" s="611"/>
      <c r="D256" s="611"/>
    </row>
    <row r="257" spans="2:4" ht="18" customHeight="1" x14ac:dyDescent="0.25">
      <c r="B257" s="611"/>
      <c r="C257" s="611"/>
      <c r="D257" s="611"/>
    </row>
    <row r="258" spans="2:4" ht="18" customHeight="1" x14ac:dyDescent="0.25">
      <c r="B258" s="611"/>
      <c r="C258" s="611"/>
      <c r="D258" s="611"/>
    </row>
    <row r="259" spans="2:4" ht="18" customHeight="1" x14ac:dyDescent="0.25">
      <c r="B259" s="611"/>
      <c r="C259" s="611"/>
      <c r="D259" s="611"/>
    </row>
    <row r="260" spans="2:4" ht="18" customHeight="1" x14ac:dyDescent="0.25">
      <c r="B260" s="611"/>
      <c r="C260" s="611"/>
      <c r="D260" s="611"/>
    </row>
    <row r="261" spans="2:4" ht="18" customHeight="1" x14ac:dyDescent="0.25">
      <c r="B261" s="611"/>
      <c r="C261" s="611"/>
      <c r="D261" s="611"/>
    </row>
    <row r="262" spans="2:4" ht="18" customHeight="1" x14ac:dyDescent="0.25">
      <c r="B262" s="611"/>
      <c r="C262" s="611"/>
      <c r="D262" s="611"/>
    </row>
    <row r="263" spans="2:4" ht="18" customHeight="1" x14ac:dyDescent="0.25">
      <c r="B263" s="611"/>
      <c r="C263" s="611"/>
      <c r="D263" s="611"/>
    </row>
    <row r="264" spans="2:4" ht="18" customHeight="1" x14ac:dyDescent="0.25">
      <c r="B264" s="611"/>
      <c r="C264" s="611"/>
      <c r="D264" s="611"/>
    </row>
    <row r="265" spans="2:4" ht="18" customHeight="1" x14ac:dyDescent="0.25">
      <c r="B265" s="611"/>
      <c r="C265" s="611"/>
      <c r="D265" s="611"/>
    </row>
    <row r="266" spans="2:4" ht="18" customHeight="1" x14ac:dyDescent="0.25">
      <c r="B266" s="611"/>
      <c r="C266" s="611"/>
      <c r="D266" s="611"/>
    </row>
    <row r="267" spans="2:4" ht="18" customHeight="1" x14ac:dyDescent="0.25">
      <c r="B267" s="611"/>
      <c r="C267" s="611"/>
      <c r="D267" s="611"/>
    </row>
    <row r="268" spans="2:4" ht="18" customHeight="1" x14ac:dyDescent="0.25">
      <c r="B268" s="611"/>
      <c r="C268" s="611"/>
      <c r="D268" s="611"/>
    </row>
    <row r="269" spans="2:4" ht="18" customHeight="1" x14ac:dyDescent="0.25">
      <c r="B269" s="611"/>
      <c r="C269" s="611"/>
      <c r="D269" s="611"/>
    </row>
    <row r="270" spans="2:4" ht="18" customHeight="1" x14ac:dyDescent="0.25">
      <c r="B270" s="611"/>
      <c r="C270" s="611"/>
      <c r="D270" s="611"/>
    </row>
    <row r="271" spans="2:4" ht="18" customHeight="1" x14ac:dyDescent="0.25">
      <c r="B271" s="611"/>
      <c r="C271" s="611"/>
      <c r="D271" s="611"/>
    </row>
    <row r="272" spans="2:4" ht="18" customHeight="1" x14ac:dyDescent="0.25">
      <c r="B272" s="611"/>
      <c r="C272" s="611"/>
      <c r="D272" s="611"/>
    </row>
    <row r="273" spans="2:4" ht="18" customHeight="1" x14ac:dyDescent="0.25">
      <c r="B273" s="611"/>
      <c r="C273" s="611"/>
      <c r="D273" s="611"/>
    </row>
    <row r="274" spans="2:4" ht="18" customHeight="1" x14ac:dyDescent="0.25">
      <c r="B274" s="611"/>
      <c r="C274" s="611"/>
      <c r="D274" s="611"/>
    </row>
    <row r="275" spans="2:4" ht="18" customHeight="1" x14ac:dyDescent="0.25">
      <c r="B275" s="611"/>
      <c r="C275" s="611"/>
      <c r="D275" s="611"/>
    </row>
    <row r="276" spans="2:4" ht="18" customHeight="1" x14ac:dyDescent="0.25">
      <c r="B276" s="611"/>
      <c r="C276" s="611"/>
      <c r="D276" s="611"/>
    </row>
    <row r="277" spans="2:4" ht="18" customHeight="1" x14ac:dyDescent="0.25">
      <c r="B277" s="611"/>
      <c r="C277" s="611"/>
      <c r="D277" s="611"/>
    </row>
    <row r="278" spans="2:4" ht="18" customHeight="1" x14ac:dyDescent="0.25">
      <c r="B278" s="611"/>
      <c r="C278" s="611"/>
      <c r="D278" s="611"/>
    </row>
    <row r="279" spans="2:4" ht="18" customHeight="1" x14ac:dyDescent="0.25">
      <c r="B279" s="611"/>
      <c r="C279" s="611"/>
      <c r="D279" s="611"/>
    </row>
    <row r="280" spans="2:4" ht="18" customHeight="1" x14ac:dyDescent="0.25">
      <c r="B280" s="611"/>
      <c r="C280" s="611"/>
      <c r="D280" s="611"/>
    </row>
    <row r="281" spans="2:4" ht="18" customHeight="1" x14ac:dyDescent="0.25">
      <c r="B281" s="611"/>
      <c r="C281" s="611"/>
      <c r="D281" s="611"/>
    </row>
    <row r="282" spans="2:4" ht="18" customHeight="1" x14ac:dyDescent="0.25">
      <c r="B282" s="611"/>
      <c r="C282" s="611"/>
      <c r="D282" s="611"/>
    </row>
    <row r="283" spans="2:4" ht="18" customHeight="1" x14ac:dyDescent="0.25">
      <c r="B283" s="611"/>
      <c r="C283" s="611"/>
      <c r="D283" s="611"/>
    </row>
  </sheetData>
  <sheetProtection algorithmName="SHA-512" hashValue="FjOEbbBXgOqN2BSnzsQ4owPn97HXTLPvu+0X24Mv/oK0by/r5hQL7SvIBdio2BnozH4NrTMUtYqqsziekJ1Bog==" saltValue="JkRRJ4+knYPejAvG08DmqQ==" spinCount="100000" sheet="1" objects="1" scenarios="1"/>
  <protectedRanges>
    <protectedRange password="EC2E" sqref="E45:F53 D50 B51:D51 A56:F57 D55:F55 A45:D49 A17:F44 A7:B7 C7:F16 A8:A16" name="Bereich1"/>
    <protectedRange password="EC2E" sqref="D54:F54" name="Bereich1_1"/>
    <protectedRange password="EC2E" sqref="D52:D53" name="Bereich1_1_1"/>
    <protectedRange password="EC2E" sqref="A68:F68" name="Bereich1_2"/>
  </protectedRanges>
  <dataConsolidate/>
  <mergeCells count="51">
    <mergeCell ref="A68:F68"/>
    <mergeCell ref="A8:C8"/>
    <mergeCell ref="A9:C9"/>
    <mergeCell ref="A10:C10"/>
    <mergeCell ref="A11:C11"/>
    <mergeCell ref="A12:C12"/>
    <mergeCell ref="A41:F41"/>
    <mergeCell ref="B37:C37"/>
    <mergeCell ref="B38:C38"/>
    <mergeCell ref="B39:C39"/>
    <mergeCell ref="A60:F60"/>
    <mergeCell ref="A56:F56"/>
    <mergeCell ref="A57:F57"/>
    <mergeCell ref="A58:B58"/>
    <mergeCell ref="C58:D58"/>
    <mergeCell ref="E58:F58"/>
    <mergeCell ref="B35:C35"/>
    <mergeCell ref="E33:F33"/>
    <mergeCell ref="A59:B59"/>
    <mergeCell ref="C59:D59"/>
    <mergeCell ref="E59:F59"/>
    <mergeCell ref="B36:C36"/>
    <mergeCell ref="B34:C34"/>
    <mergeCell ref="B33:C33"/>
    <mergeCell ref="B5:C5"/>
    <mergeCell ref="D11:F11"/>
    <mergeCell ref="D12:F12"/>
    <mergeCell ref="D8:F8"/>
    <mergeCell ref="D9:F9"/>
    <mergeCell ref="D10:F10"/>
    <mergeCell ref="A7:F7"/>
    <mergeCell ref="A13:C13"/>
    <mergeCell ref="A14:C14"/>
    <mergeCell ref="C20:D20"/>
    <mergeCell ref="A19:F19"/>
    <mergeCell ref="C21:D21"/>
    <mergeCell ref="D13:F13"/>
    <mergeCell ref="D14:F14"/>
    <mergeCell ref="A32:F32"/>
    <mergeCell ref="C22:D22"/>
    <mergeCell ref="A15:C16"/>
    <mergeCell ref="E15:F16"/>
    <mergeCell ref="A18:F18"/>
    <mergeCell ref="C24:D24"/>
    <mergeCell ref="C25:D25"/>
    <mergeCell ref="C26:D26"/>
    <mergeCell ref="A31:F31"/>
    <mergeCell ref="C27:D27"/>
    <mergeCell ref="C28:D28"/>
    <mergeCell ref="C29:D29"/>
    <mergeCell ref="C23:D23"/>
  </mergeCells>
  <phoneticPr fontId="107" type="noConversion"/>
  <conditionalFormatting sqref="E21:F21">
    <cfRule type="expression" dxfId="49" priority="55">
      <formula>IF($G$21=TRUE,1)</formula>
    </cfRule>
  </conditionalFormatting>
  <conditionalFormatting sqref="E22:F22">
    <cfRule type="expression" dxfId="48" priority="53">
      <formula>IF($G$22=TRUE,1)</formula>
    </cfRule>
  </conditionalFormatting>
  <conditionalFormatting sqref="E24:F24">
    <cfRule type="expression" dxfId="47" priority="52">
      <formula>IF($G$24=TRUE,1)</formula>
    </cfRule>
  </conditionalFormatting>
  <conditionalFormatting sqref="E25:F25">
    <cfRule type="expression" dxfId="46" priority="51">
      <formula>IF($G$25=TRUE,1)</formula>
    </cfRule>
  </conditionalFormatting>
  <conditionalFormatting sqref="E26:F26">
    <cfRule type="expression" dxfId="45" priority="49">
      <formula>IF($G$26=TRUE,1)</formula>
    </cfRule>
  </conditionalFormatting>
  <conditionalFormatting sqref="E27:F27">
    <cfRule type="expression" dxfId="44" priority="48">
      <formula>IF($G$27=TRUE,1)</formula>
    </cfRule>
  </conditionalFormatting>
  <conditionalFormatting sqref="E28:F28">
    <cfRule type="expression" dxfId="43" priority="47">
      <formula>IF($G$28=TRUE,1)</formula>
    </cfRule>
  </conditionalFormatting>
  <conditionalFormatting sqref="E29:F29">
    <cfRule type="expression" dxfId="42" priority="46">
      <formula>IF($G$29=TRUE,1)</formula>
    </cfRule>
  </conditionalFormatting>
  <conditionalFormatting sqref="E23:F23">
    <cfRule type="expression" dxfId="41" priority="45">
      <formula>IF($G$23=TRUE,1)</formula>
    </cfRule>
  </conditionalFormatting>
  <conditionalFormatting sqref="E15">
    <cfRule type="expression" dxfId="40" priority="42">
      <formula>IF(G15=TRUE,1)</formula>
    </cfRule>
  </conditionalFormatting>
  <conditionalFormatting sqref="F46">
    <cfRule type="expression" dxfId="39" priority="27">
      <formula>NOT(ISBLANK(F46))</formula>
    </cfRule>
    <cfRule type="expression" dxfId="38" priority="28">
      <formula>NOT(ISBLANK(E46))</formula>
    </cfRule>
  </conditionalFormatting>
  <conditionalFormatting sqref="F44">
    <cfRule type="expression" dxfId="37" priority="2">
      <formula>NOT(ISBLANK(E44))</formula>
    </cfRule>
    <cfRule type="expression" dxfId="36" priority="1">
      <formula>NOT(ISBLANK(F44))</formula>
    </cfRule>
  </conditionalFormatting>
  <conditionalFormatting sqref="F47">
    <cfRule type="expression" dxfId="35" priority="24">
      <formula>NOT(ISBLANK(F47))</formula>
    </cfRule>
    <cfRule type="expression" dxfId="34" priority="25">
      <formula>NOT(ISBLANK(E47))</formula>
    </cfRule>
  </conditionalFormatting>
  <conditionalFormatting sqref="F48">
    <cfRule type="expression" dxfId="33" priority="22">
      <formula>NOT(ISBLANK(F48))</formula>
    </cfRule>
    <cfRule type="expression" dxfId="32" priority="23">
      <formula>NOT(ISBLANK(E48))</formula>
    </cfRule>
  </conditionalFormatting>
  <conditionalFormatting sqref="F49">
    <cfRule type="expression" dxfId="31" priority="20">
      <formula>NOT(ISBLANK(F49))</formula>
    </cfRule>
    <cfRule type="expression" dxfId="30" priority="21">
      <formula>NOT(ISBLANK(E49))</formula>
    </cfRule>
  </conditionalFormatting>
  <conditionalFormatting sqref="F50">
    <cfRule type="expression" dxfId="29" priority="18">
      <formula>NOT(ISBLANK(F50))</formula>
    </cfRule>
    <cfRule type="expression" dxfId="28" priority="19">
      <formula>NOT(ISBLANK(E50))</formula>
    </cfRule>
  </conditionalFormatting>
  <conditionalFormatting sqref="F51">
    <cfRule type="expression" dxfId="27" priority="16">
      <formula>NOT(ISBLANK(F51))</formula>
    </cfRule>
    <cfRule type="expression" dxfId="26" priority="17">
      <formula>NOT(ISBLANK(E51))</formula>
    </cfRule>
  </conditionalFormatting>
  <conditionalFormatting sqref="F52">
    <cfRule type="expression" dxfId="25" priority="14">
      <formula>NOT(ISBLANK(F52))</formula>
    </cfRule>
    <cfRule type="expression" dxfId="24" priority="15">
      <formula>NOT(ISBLANK(E52))</formula>
    </cfRule>
  </conditionalFormatting>
  <conditionalFormatting sqref="F53">
    <cfRule type="expression" dxfId="23" priority="12">
      <formula>NOT(ISBLANK(F53))</formula>
    </cfRule>
    <cfRule type="expression" dxfId="22" priority="13">
      <formula>NOT(ISBLANK(E53))</formula>
    </cfRule>
  </conditionalFormatting>
  <conditionalFormatting sqref="F45">
    <cfRule type="expression" dxfId="21" priority="29">
      <formula>NOT(ISBLANK(E44))</formula>
    </cfRule>
    <cfRule type="expression" dxfId="20" priority="26">
      <formula>NOT(ISBLANK(F45))</formula>
    </cfRule>
  </conditionalFormatting>
  <dataValidations disablePrompts="1" count="1">
    <dataValidation showInputMessage="1" showErrorMessage="1" sqref="D15:D16 E15" xr:uid="{8B6BBDB2-179B-4506-97AC-21A90AC0397D}"/>
  </dataValidations>
  <printOptions horizontalCentered="1"/>
  <pageMargins left="0.23622047244094491" right="0.23622047244094491" top="0.74803149606299213" bottom="0.74803149606299213" header="0.31496062992125984" footer="0.31496062992125984"/>
  <pageSetup paperSize="9" scale="43" fitToHeight="0" orientation="portrait" r:id="rId1"/>
  <headerFooter alignWithMargins="0">
    <oddHeader>&amp;LPower Tools N2580 supplier declaration&amp;CCover Sheet</oddHeader>
    <oddFooter>&amp;LPTCD-01004-001&amp;CManagement of regulated substances in supply parts, Appendix 1&amp;RPT/PUQ
02.09.2024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8" r:id="rId4" name="Check Box 8">
              <controlPr defaultSize="0" autoFill="0" autoLine="0" autoPict="0">
                <anchor moveWithCells="1">
                  <from>
                    <xdr:col>3</xdr:col>
                    <xdr:colOff>127000</xdr:colOff>
                    <xdr:row>35</xdr:row>
                    <xdr:rowOff>69850</xdr:rowOff>
                  </from>
                  <to>
                    <xdr:col>3</xdr:col>
                    <xdr:colOff>419100</xdr:colOff>
                    <xdr:row>35</xdr:row>
                    <xdr:rowOff>355600</xdr:rowOff>
                  </to>
                </anchor>
              </controlPr>
            </control>
          </mc:Choice>
        </mc:AlternateContent>
        <mc:AlternateContent xmlns:mc="http://schemas.openxmlformats.org/markup-compatibility/2006">
          <mc:Choice Requires="x14">
            <control shapeId="40969" r:id="rId5" name="Check Box 9">
              <controlPr defaultSize="0" autoFill="0" autoLine="0" autoPict="0">
                <anchor moveWithCells="1">
                  <from>
                    <xdr:col>3</xdr:col>
                    <xdr:colOff>127000</xdr:colOff>
                    <xdr:row>33</xdr:row>
                    <xdr:rowOff>69850</xdr:rowOff>
                  </from>
                  <to>
                    <xdr:col>3</xdr:col>
                    <xdr:colOff>419100</xdr:colOff>
                    <xdr:row>33</xdr:row>
                    <xdr:rowOff>355600</xdr:rowOff>
                  </to>
                </anchor>
              </controlPr>
            </control>
          </mc:Choice>
        </mc:AlternateContent>
        <mc:AlternateContent xmlns:mc="http://schemas.openxmlformats.org/markup-compatibility/2006">
          <mc:Choice Requires="x14">
            <control shapeId="40970" r:id="rId6" name="Check Box 10">
              <controlPr defaultSize="0" autoFill="0" autoLine="0" autoPict="0">
                <anchor moveWithCells="1">
                  <from>
                    <xdr:col>3</xdr:col>
                    <xdr:colOff>127000</xdr:colOff>
                    <xdr:row>36</xdr:row>
                    <xdr:rowOff>69850</xdr:rowOff>
                  </from>
                  <to>
                    <xdr:col>3</xdr:col>
                    <xdr:colOff>419100</xdr:colOff>
                    <xdr:row>36</xdr:row>
                    <xdr:rowOff>355600</xdr:rowOff>
                  </to>
                </anchor>
              </controlPr>
            </control>
          </mc:Choice>
        </mc:AlternateContent>
        <mc:AlternateContent xmlns:mc="http://schemas.openxmlformats.org/markup-compatibility/2006">
          <mc:Choice Requires="x14">
            <control shapeId="40971" r:id="rId7" name="Check Box 11">
              <controlPr defaultSize="0" autoFill="0" autoLine="0" autoPict="0">
                <anchor moveWithCells="1">
                  <from>
                    <xdr:col>3</xdr:col>
                    <xdr:colOff>127000</xdr:colOff>
                    <xdr:row>37</xdr:row>
                    <xdr:rowOff>69850</xdr:rowOff>
                  </from>
                  <to>
                    <xdr:col>3</xdr:col>
                    <xdr:colOff>419100</xdr:colOff>
                    <xdr:row>37</xdr:row>
                    <xdr:rowOff>355600</xdr:rowOff>
                  </to>
                </anchor>
              </controlPr>
            </control>
          </mc:Choice>
        </mc:AlternateContent>
        <mc:AlternateContent xmlns:mc="http://schemas.openxmlformats.org/markup-compatibility/2006">
          <mc:Choice Requires="x14">
            <control shapeId="40972" r:id="rId8" name="Check Box 12">
              <controlPr defaultSize="0" autoFill="0" autoLine="0" autoPict="0">
                <anchor moveWithCells="1">
                  <from>
                    <xdr:col>3</xdr:col>
                    <xdr:colOff>127000</xdr:colOff>
                    <xdr:row>38</xdr:row>
                    <xdr:rowOff>69850</xdr:rowOff>
                  </from>
                  <to>
                    <xdr:col>3</xdr:col>
                    <xdr:colOff>419100</xdr:colOff>
                    <xdr:row>38</xdr:row>
                    <xdr:rowOff>355600</xdr:rowOff>
                  </to>
                </anchor>
              </controlPr>
            </control>
          </mc:Choice>
        </mc:AlternateContent>
        <mc:AlternateContent xmlns:mc="http://schemas.openxmlformats.org/markup-compatibility/2006">
          <mc:Choice Requires="x14">
            <control shapeId="40973" r:id="rId9" name="Check Box 13">
              <controlPr defaultSize="0" autoFill="0" autoLine="0" autoPict="0">
                <anchor moveWithCells="1">
                  <from>
                    <xdr:col>3</xdr:col>
                    <xdr:colOff>127000</xdr:colOff>
                    <xdr:row>36</xdr:row>
                    <xdr:rowOff>69850</xdr:rowOff>
                  </from>
                  <to>
                    <xdr:col>3</xdr:col>
                    <xdr:colOff>419100</xdr:colOff>
                    <xdr:row>36</xdr:row>
                    <xdr:rowOff>355600</xdr:rowOff>
                  </to>
                </anchor>
              </controlPr>
            </control>
          </mc:Choice>
        </mc:AlternateContent>
        <mc:AlternateContent xmlns:mc="http://schemas.openxmlformats.org/markup-compatibility/2006">
          <mc:Choice Requires="x14">
            <control shapeId="40974" r:id="rId10" name="Check Box 14">
              <controlPr defaultSize="0" autoFill="0" autoLine="0" autoPict="0">
                <anchor moveWithCells="1">
                  <from>
                    <xdr:col>3</xdr:col>
                    <xdr:colOff>127000</xdr:colOff>
                    <xdr:row>37</xdr:row>
                    <xdr:rowOff>69850</xdr:rowOff>
                  </from>
                  <to>
                    <xdr:col>3</xdr:col>
                    <xdr:colOff>419100</xdr:colOff>
                    <xdr:row>37</xdr:row>
                    <xdr:rowOff>355600</xdr:rowOff>
                  </to>
                </anchor>
              </controlPr>
            </control>
          </mc:Choice>
        </mc:AlternateContent>
        <mc:AlternateContent xmlns:mc="http://schemas.openxmlformats.org/markup-compatibility/2006">
          <mc:Choice Requires="x14">
            <control shapeId="40975" r:id="rId11" name="Check Box 15">
              <controlPr defaultSize="0" autoFill="0" autoLine="0" autoPict="0">
                <anchor moveWithCells="1">
                  <from>
                    <xdr:col>3</xdr:col>
                    <xdr:colOff>127000</xdr:colOff>
                    <xdr:row>38</xdr:row>
                    <xdr:rowOff>69850</xdr:rowOff>
                  </from>
                  <to>
                    <xdr:col>3</xdr:col>
                    <xdr:colOff>419100</xdr:colOff>
                    <xdr:row>38</xdr:row>
                    <xdr:rowOff>355600</xdr:rowOff>
                  </to>
                </anchor>
              </controlPr>
            </control>
          </mc:Choice>
        </mc:AlternateContent>
        <mc:AlternateContent xmlns:mc="http://schemas.openxmlformats.org/markup-compatibility/2006">
          <mc:Choice Requires="x14">
            <control shapeId="40976" r:id="rId12" name="Check Box 16">
              <controlPr defaultSize="0" autoFill="0" autoLine="0" autoPict="0">
                <anchor moveWithCells="1">
                  <from>
                    <xdr:col>3</xdr:col>
                    <xdr:colOff>127000</xdr:colOff>
                    <xdr:row>33</xdr:row>
                    <xdr:rowOff>69850</xdr:rowOff>
                  </from>
                  <to>
                    <xdr:col>3</xdr:col>
                    <xdr:colOff>419100</xdr:colOff>
                    <xdr:row>33</xdr:row>
                    <xdr:rowOff>355600</xdr:rowOff>
                  </to>
                </anchor>
              </controlPr>
            </control>
          </mc:Choice>
        </mc:AlternateContent>
        <mc:AlternateContent xmlns:mc="http://schemas.openxmlformats.org/markup-compatibility/2006">
          <mc:Choice Requires="x14">
            <control shapeId="40984" r:id="rId13" name="Check Box 24">
              <controlPr defaultSize="0" autoFill="0" autoLine="0" autoPict="0">
                <anchor moveWithCells="1">
                  <from>
                    <xdr:col>0</xdr:col>
                    <xdr:colOff>88900</xdr:colOff>
                    <xdr:row>19</xdr:row>
                    <xdr:rowOff>165100</xdr:rowOff>
                  </from>
                  <to>
                    <xdr:col>0</xdr:col>
                    <xdr:colOff>374650</xdr:colOff>
                    <xdr:row>21</xdr:row>
                    <xdr:rowOff>50800</xdr:rowOff>
                  </to>
                </anchor>
              </controlPr>
            </control>
          </mc:Choice>
        </mc:AlternateContent>
        <mc:AlternateContent xmlns:mc="http://schemas.openxmlformats.org/markup-compatibility/2006">
          <mc:Choice Requires="x14">
            <control shapeId="40985" r:id="rId14" name="Check Box 25">
              <controlPr defaultSize="0" autoFill="0" autoLine="0" autoPict="0">
                <anchor moveWithCells="1">
                  <from>
                    <xdr:col>0</xdr:col>
                    <xdr:colOff>88900</xdr:colOff>
                    <xdr:row>20</xdr:row>
                    <xdr:rowOff>203200</xdr:rowOff>
                  </from>
                  <to>
                    <xdr:col>0</xdr:col>
                    <xdr:colOff>374650</xdr:colOff>
                    <xdr:row>22</xdr:row>
                    <xdr:rowOff>50800</xdr:rowOff>
                  </to>
                </anchor>
              </controlPr>
            </control>
          </mc:Choice>
        </mc:AlternateContent>
        <mc:AlternateContent xmlns:mc="http://schemas.openxmlformats.org/markup-compatibility/2006">
          <mc:Choice Requires="x14">
            <control shapeId="40986" r:id="rId15" name="Check Box 26">
              <controlPr defaultSize="0" autoFill="0" autoLine="0" autoPict="0">
                <anchor moveWithCells="1">
                  <from>
                    <xdr:col>0</xdr:col>
                    <xdr:colOff>88900</xdr:colOff>
                    <xdr:row>21</xdr:row>
                    <xdr:rowOff>184150</xdr:rowOff>
                  </from>
                  <to>
                    <xdr:col>0</xdr:col>
                    <xdr:colOff>374650</xdr:colOff>
                    <xdr:row>23</xdr:row>
                    <xdr:rowOff>31750</xdr:rowOff>
                  </to>
                </anchor>
              </controlPr>
            </control>
          </mc:Choice>
        </mc:AlternateContent>
        <mc:AlternateContent xmlns:mc="http://schemas.openxmlformats.org/markup-compatibility/2006">
          <mc:Choice Requires="x14">
            <control shapeId="40987" r:id="rId16" name="Check Box 27">
              <controlPr defaultSize="0" autoFill="0" autoLine="0" autoPict="0">
                <anchor moveWithCells="1">
                  <from>
                    <xdr:col>0</xdr:col>
                    <xdr:colOff>88900</xdr:colOff>
                    <xdr:row>22</xdr:row>
                    <xdr:rowOff>184150</xdr:rowOff>
                  </from>
                  <to>
                    <xdr:col>0</xdr:col>
                    <xdr:colOff>374650</xdr:colOff>
                    <xdr:row>24</xdr:row>
                    <xdr:rowOff>31750</xdr:rowOff>
                  </to>
                </anchor>
              </controlPr>
            </control>
          </mc:Choice>
        </mc:AlternateContent>
        <mc:AlternateContent xmlns:mc="http://schemas.openxmlformats.org/markup-compatibility/2006">
          <mc:Choice Requires="x14">
            <control shapeId="40988" r:id="rId17" name="Check Box 28">
              <controlPr defaultSize="0" autoFill="0" autoLine="0" autoPict="0">
                <anchor moveWithCells="1">
                  <from>
                    <xdr:col>0</xdr:col>
                    <xdr:colOff>88900</xdr:colOff>
                    <xdr:row>23</xdr:row>
                    <xdr:rowOff>184150</xdr:rowOff>
                  </from>
                  <to>
                    <xdr:col>0</xdr:col>
                    <xdr:colOff>374650</xdr:colOff>
                    <xdr:row>25</xdr:row>
                    <xdr:rowOff>31750</xdr:rowOff>
                  </to>
                </anchor>
              </controlPr>
            </control>
          </mc:Choice>
        </mc:AlternateContent>
        <mc:AlternateContent xmlns:mc="http://schemas.openxmlformats.org/markup-compatibility/2006">
          <mc:Choice Requires="x14">
            <control shapeId="40989" r:id="rId18" name="Check Box 29">
              <controlPr defaultSize="0" autoFill="0" autoLine="0" autoPict="0">
                <anchor moveWithCells="1">
                  <from>
                    <xdr:col>0</xdr:col>
                    <xdr:colOff>88900</xdr:colOff>
                    <xdr:row>24</xdr:row>
                    <xdr:rowOff>184150</xdr:rowOff>
                  </from>
                  <to>
                    <xdr:col>0</xdr:col>
                    <xdr:colOff>374650</xdr:colOff>
                    <xdr:row>26</xdr:row>
                    <xdr:rowOff>31750</xdr:rowOff>
                  </to>
                </anchor>
              </controlPr>
            </control>
          </mc:Choice>
        </mc:AlternateContent>
        <mc:AlternateContent xmlns:mc="http://schemas.openxmlformats.org/markup-compatibility/2006">
          <mc:Choice Requires="x14">
            <control shapeId="40990" r:id="rId19" name="Check Box 30">
              <controlPr defaultSize="0" autoFill="0" autoLine="0" autoPict="0">
                <anchor moveWithCells="1">
                  <from>
                    <xdr:col>0</xdr:col>
                    <xdr:colOff>88900</xdr:colOff>
                    <xdr:row>25</xdr:row>
                    <xdr:rowOff>184150</xdr:rowOff>
                  </from>
                  <to>
                    <xdr:col>0</xdr:col>
                    <xdr:colOff>374650</xdr:colOff>
                    <xdr:row>27</xdr:row>
                    <xdr:rowOff>31750</xdr:rowOff>
                  </to>
                </anchor>
              </controlPr>
            </control>
          </mc:Choice>
        </mc:AlternateContent>
        <mc:AlternateContent xmlns:mc="http://schemas.openxmlformats.org/markup-compatibility/2006">
          <mc:Choice Requires="x14">
            <control shapeId="40991" r:id="rId20" name="Check Box 31">
              <controlPr defaultSize="0" autoFill="0" autoLine="0" autoPict="0">
                <anchor moveWithCells="1">
                  <from>
                    <xdr:col>0</xdr:col>
                    <xdr:colOff>88900</xdr:colOff>
                    <xdr:row>26</xdr:row>
                    <xdr:rowOff>184150</xdr:rowOff>
                  </from>
                  <to>
                    <xdr:col>0</xdr:col>
                    <xdr:colOff>374650</xdr:colOff>
                    <xdr:row>28</xdr:row>
                    <xdr:rowOff>31750</xdr:rowOff>
                  </to>
                </anchor>
              </controlPr>
            </control>
          </mc:Choice>
        </mc:AlternateContent>
        <mc:AlternateContent xmlns:mc="http://schemas.openxmlformats.org/markup-compatibility/2006">
          <mc:Choice Requires="x14">
            <control shapeId="40992" r:id="rId21" name="Check Box 32">
              <controlPr defaultSize="0" autoFill="0" autoLine="0" autoPict="0">
                <anchor moveWithCells="1">
                  <from>
                    <xdr:col>0</xdr:col>
                    <xdr:colOff>88900</xdr:colOff>
                    <xdr:row>27</xdr:row>
                    <xdr:rowOff>222250</xdr:rowOff>
                  </from>
                  <to>
                    <xdr:col>0</xdr:col>
                    <xdr:colOff>374650</xdr:colOff>
                    <xdr:row>29</xdr:row>
                    <xdr:rowOff>69850</xdr:rowOff>
                  </to>
                </anchor>
              </controlPr>
            </control>
          </mc:Choice>
        </mc:AlternateContent>
        <mc:AlternateContent xmlns:mc="http://schemas.openxmlformats.org/markup-compatibility/2006">
          <mc:Choice Requires="x14">
            <control shapeId="40993" r:id="rId22" name="Check Box 33">
              <controlPr defaultSize="0" autoFill="0" autoLine="0" autoPict="0">
                <anchor moveWithCells="1">
                  <from>
                    <xdr:col>3</xdr:col>
                    <xdr:colOff>127000</xdr:colOff>
                    <xdr:row>34</xdr:row>
                    <xdr:rowOff>69850</xdr:rowOff>
                  </from>
                  <to>
                    <xdr:col>3</xdr:col>
                    <xdr:colOff>419100</xdr:colOff>
                    <xdr:row>34</xdr:row>
                    <xdr:rowOff>355600</xdr:rowOff>
                  </to>
                </anchor>
              </controlPr>
            </control>
          </mc:Choice>
        </mc:AlternateContent>
        <mc:AlternateContent xmlns:mc="http://schemas.openxmlformats.org/markup-compatibility/2006">
          <mc:Choice Requires="x14">
            <control shapeId="40994" r:id="rId23" name="Check Box 34">
              <controlPr defaultSize="0" autoFill="0" autoLine="0" autoPict="0">
                <anchor moveWithCells="1">
                  <from>
                    <xdr:col>3</xdr:col>
                    <xdr:colOff>127000</xdr:colOff>
                    <xdr:row>34</xdr:row>
                    <xdr:rowOff>69850</xdr:rowOff>
                  </from>
                  <to>
                    <xdr:col>3</xdr:col>
                    <xdr:colOff>419100</xdr:colOff>
                    <xdr:row>34</xdr:row>
                    <xdr:rowOff>355600</xdr:rowOff>
                  </to>
                </anchor>
              </controlPr>
            </control>
          </mc:Choice>
        </mc:AlternateContent>
        <mc:AlternateContent xmlns:mc="http://schemas.openxmlformats.org/markup-compatibility/2006">
          <mc:Choice Requires="x14">
            <control shapeId="40995" r:id="rId24" name="Check Box 35">
              <controlPr defaultSize="0" autoFill="0" autoLine="0" autoPict="0">
                <anchor moveWithCells="1">
                  <from>
                    <xdr:col>3</xdr:col>
                    <xdr:colOff>127000</xdr:colOff>
                    <xdr:row>34</xdr:row>
                    <xdr:rowOff>69850</xdr:rowOff>
                  </from>
                  <to>
                    <xdr:col>3</xdr:col>
                    <xdr:colOff>419100</xdr:colOff>
                    <xdr:row>34</xdr:row>
                    <xdr:rowOff>355600</xdr:rowOff>
                  </to>
                </anchor>
              </controlPr>
            </control>
          </mc:Choice>
        </mc:AlternateContent>
        <mc:AlternateContent xmlns:mc="http://schemas.openxmlformats.org/markup-compatibility/2006">
          <mc:Choice Requires="x14">
            <control shapeId="40996" r:id="rId25" name="Check Box 36">
              <controlPr defaultSize="0" autoFill="0" autoLine="0" autoPict="0">
                <anchor moveWithCells="1">
                  <from>
                    <xdr:col>3</xdr:col>
                    <xdr:colOff>127000</xdr:colOff>
                    <xdr:row>34</xdr:row>
                    <xdr:rowOff>69850</xdr:rowOff>
                  </from>
                  <to>
                    <xdr:col>3</xdr:col>
                    <xdr:colOff>419100</xdr:colOff>
                    <xdr:row>34</xdr:row>
                    <xdr:rowOff>355600</xdr:rowOff>
                  </to>
                </anchor>
              </controlPr>
            </control>
          </mc:Choice>
        </mc:AlternateContent>
        <mc:AlternateContent xmlns:mc="http://schemas.openxmlformats.org/markup-compatibility/2006">
          <mc:Choice Requires="x14">
            <control shapeId="41002" r:id="rId26" name="Check Box 42">
              <controlPr defaultSize="0" autoFill="0" autoLine="0" autoPict="0">
                <anchor moveWithCells="1">
                  <from>
                    <xdr:col>3</xdr:col>
                    <xdr:colOff>69850</xdr:colOff>
                    <xdr:row>14</xdr:row>
                    <xdr:rowOff>0</xdr:rowOff>
                  </from>
                  <to>
                    <xdr:col>3</xdr:col>
                    <xdr:colOff>355600</xdr:colOff>
                    <xdr:row>15</xdr:row>
                    <xdr:rowOff>19050</xdr:rowOff>
                  </to>
                </anchor>
              </controlPr>
            </control>
          </mc:Choice>
        </mc:AlternateContent>
        <mc:AlternateContent xmlns:mc="http://schemas.openxmlformats.org/markup-compatibility/2006">
          <mc:Choice Requires="x14">
            <control shapeId="41003" r:id="rId27" name="Check Box 43">
              <controlPr defaultSize="0" autoFill="0" autoLine="0" autoPict="0">
                <anchor moveWithCells="1">
                  <from>
                    <xdr:col>3</xdr:col>
                    <xdr:colOff>69850</xdr:colOff>
                    <xdr:row>14</xdr:row>
                    <xdr:rowOff>247650</xdr:rowOff>
                  </from>
                  <to>
                    <xdr:col>3</xdr:col>
                    <xdr:colOff>355600</xdr:colOff>
                    <xdr:row>15</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4" id="{D87B54A0-AECF-4A95-9CB8-D9C9F99DD1DA}">
            <xm:f>IF($D$50=TRANSLATOR!$B$27,1)</xm:f>
            <x14:dxf>
              <font>
                <color auto="1"/>
              </font>
              <fill>
                <patternFill>
                  <bgColor theme="0" tint="-0.24994659260841701"/>
                </patternFill>
              </fill>
            </x14:dxf>
          </x14:cfRule>
          <xm:sqref>A50:F50</xm:sqref>
        </x14:conditionalFormatting>
        <x14:conditionalFormatting xmlns:xm="http://schemas.microsoft.com/office/excel/2006/main">
          <x14:cfRule type="expression" priority="79" id="{D837C734-0A2B-4AF9-A5EF-F0BB235F74A0}">
            <xm:f>IF($D$49=TRANSLATOR!$B$27,1)</xm:f>
            <x14:dxf>
              <font>
                <color auto="1"/>
              </font>
              <fill>
                <patternFill>
                  <bgColor theme="0" tint="-0.24994659260841701"/>
                </patternFill>
              </fill>
            </x14:dxf>
          </x14:cfRule>
          <xm:sqref>A49:F49</xm:sqref>
        </x14:conditionalFormatting>
        <x14:conditionalFormatting xmlns:xm="http://schemas.microsoft.com/office/excel/2006/main">
          <x14:cfRule type="containsText" priority="65" operator="containsText" id="{4C74229D-F1C4-4CDE-98ED-EC8B1727AE5F}">
            <xm:f>NOT(ISERROR(SEARCH(Data!$C$3,D49)))</xm:f>
            <xm:f>Data!$C$3</xm:f>
            <x14:dxf>
              <fill>
                <patternFill>
                  <bgColor theme="0" tint="-0.24994659260841701"/>
                </patternFill>
              </fill>
            </x14:dxf>
          </x14:cfRule>
          <xm:sqref>D49:D54</xm:sqref>
        </x14:conditionalFormatting>
        <x14:conditionalFormatting xmlns:xm="http://schemas.microsoft.com/office/excel/2006/main">
          <x14:cfRule type="expression" priority="63" id="{6F2AF594-0F06-4911-A4EC-06EE822EABDE}">
            <xm:f>IF($D$51=TRANSLATOR!$B$27,1)</xm:f>
            <x14:dxf>
              <font>
                <color auto="1"/>
              </font>
              <fill>
                <patternFill>
                  <bgColor theme="0" tint="-0.24994659260841701"/>
                </patternFill>
              </fill>
            </x14:dxf>
          </x14:cfRule>
          <xm:sqref>A51:F51</xm:sqref>
        </x14:conditionalFormatting>
        <x14:conditionalFormatting xmlns:xm="http://schemas.microsoft.com/office/excel/2006/main">
          <x14:cfRule type="expression" priority="62" id="{ADAD21D6-ADFE-4908-8EFC-92E62A09DC06}">
            <xm:f>IF($D$52=TRANSLATOR!$B$27,1)</xm:f>
            <x14:dxf>
              <font>
                <color auto="1"/>
              </font>
              <fill>
                <patternFill>
                  <bgColor theme="0" tint="-0.24994659260841701"/>
                </patternFill>
              </fill>
            </x14:dxf>
          </x14:cfRule>
          <xm:sqref>A52:F52</xm:sqref>
        </x14:conditionalFormatting>
        <x14:conditionalFormatting xmlns:xm="http://schemas.microsoft.com/office/excel/2006/main">
          <x14:cfRule type="expression" priority="61" id="{8F376C9F-5177-427F-BE64-5AF25F27791A}">
            <xm:f>IF($D$54=TRANSLATOR!$B$27,1)</xm:f>
            <x14:dxf>
              <font>
                <color auto="1"/>
              </font>
              <fill>
                <patternFill>
                  <bgColor theme="0" tint="-0.24994659260841701"/>
                </patternFill>
              </fill>
            </x14:dxf>
          </x14:cfRule>
          <xm:sqref>A54:F54</xm:sqref>
        </x14:conditionalFormatting>
        <x14:conditionalFormatting xmlns:xm="http://schemas.microsoft.com/office/excel/2006/main">
          <x14:cfRule type="expression" priority="57" id="{11DE9509-F369-4A3B-A243-BAA95C999EA2}">
            <xm:f>IF($D$53=TRANSLATOR!$B$27,1)</xm:f>
            <x14:dxf>
              <font>
                <color auto="1"/>
              </font>
              <fill>
                <patternFill>
                  <bgColor theme="0" tint="-0.24994659260841701"/>
                </patternFill>
              </fill>
            </x14:dxf>
          </x14:cfRule>
          <xm:sqref>A53:F53</xm:sqref>
        </x14:conditionalFormatting>
        <x14:conditionalFormatting xmlns:xm="http://schemas.microsoft.com/office/excel/2006/main">
          <x14:cfRule type="expression" priority="44" id="{0B1F3BD4-B952-4DCF-A488-3A788775D789}">
            <xm:f>IF($E$49=TRANSLATOR!$B$27,1)</xm:f>
            <x14:dxf>
              <font>
                <color auto="1"/>
              </font>
              <fill>
                <patternFill>
                  <bgColor theme="5" tint="0.39994506668294322"/>
                </patternFill>
              </fill>
            </x14:dxf>
          </x14:cfRule>
          <xm:sqref>E49</xm:sqref>
        </x14:conditionalFormatting>
        <x14:conditionalFormatting xmlns:xm="http://schemas.microsoft.com/office/excel/2006/main">
          <x14:cfRule type="expression" priority="40" id="{0951A9A6-F78A-46B0-88A5-DDC587CBBFBC}">
            <xm:f>IF($E$44=TRANSLATOR!$B$27,1)</xm:f>
            <x14:dxf>
              <font>
                <color auto="1"/>
              </font>
              <fill>
                <patternFill>
                  <bgColor theme="5" tint="0.39994506668294322"/>
                </patternFill>
              </fill>
            </x14:dxf>
          </x14:cfRule>
          <xm:sqref>E44</xm:sqref>
        </x14:conditionalFormatting>
        <x14:conditionalFormatting xmlns:xm="http://schemas.microsoft.com/office/excel/2006/main">
          <x14:cfRule type="expression" priority="34" id="{9335C2B8-0E72-48FA-8D1A-E4B22EAB8F8F}">
            <xm:f>IF($E$46=TRANSLATOR!$B$27,1)</xm:f>
            <x14:dxf>
              <font>
                <color auto="1"/>
              </font>
              <fill>
                <patternFill>
                  <bgColor theme="5" tint="0.39994506668294322"/>
                </patternFill>
              </fill>
            </x14:dxf>
          </x14:cfRule>
          <xm:sqref>E46</xm:sqref>
        </x14:conditionalFormatting>
        <x14:conditionalFormatting xmlns:xm="http://schemas.microsoft.com/office/excel/2006/main">
          <x14:cfRule type="expression" priority="41" id="{8A429B81-1E25-401F-99EA-ADAEDDED32C4}">
            <xm:f>IF($E$47=TRANSLATOR!$B$27,1)</xm:f>
            <x14:dxf>
              <font>
                <color auto="1"/>
              </font>
              <fill>
                <patternFill>
                  <bgColor theme="5" tint="0.39994506668294322"/>
                </patternFill>
              </fill>
            </x14:dxf>
          </x14:cfRule>
          <xm:sqref>E47</xm:sqref>
        </x14:conditionalFormatting>
        <x14:conditionalFormatting xmlns:xm="http://schemas.microsoft.com/office/excel/2006/main">
          <x14:cfRule type="expression" priority="38" id="{BABDB262-A8DB-4E00-96BB-79FF0A06E691}">
            <xm:f>IF($E$50=TRANSLATOR!$B$27,1)</xm:f>
            <x14:dxf>
              <font>
                <color auto="1"/>
              </font>
              <fill>
                <patternFill>
                  <bgColor theme="5" tint="0.39994506668294322"/>
                </patternFill>
              </fill>
            </x14:dxf>
          </x14:cfRule>
          <xm:sqref>E50</xm:sqref>
        </x14:conditionalFormatting>
        <x14:conditionalFormatting xmlns:xm="http://schemas.microsoft.com/office/excel/2006/main">
          <x14:cfRule type="expression" priority="37" id="{7C9F6093-D2ED-431F-A6FA-C9A502C2B0E7}">
            <xm:f>IF($E$51=TRANSLATOR!$B$27,1)</xm:f>
            <x14:dxf>
              <font>
                <color auto="1"/>
              </font>
              <fill>
                <patternFill>
                  <bgColor theme="5" tint="0.39994506668294322"/>
                </patternFill>
              </fill>
            </x14:dxf>
          </x14:cfRule>
          <xm:sqref>E51</xm:sqref>
        </x14:conditionalFormatting>
        <x14:conditionalFormatting xmlns:xm="http://schemas.microsoft.com/office/excel/2006/main">
          <x14:cfRule type="expression" priority="36" id="{FAF64AFD-D68B-4F10-8ECC-B5A24477899A}">
            <xm:f>IF($E$52=TRANSLATOR!$B$27,1)</xm:f>
            <x14:dxf>
              <font>
                <color auto="1"/>
              </font>
              <fill>
                <patternFill>
                  <bgColor theme="5" tint="0.39994506668294322"/>
                </patternFill>
              </fill>
            </x14:dxf>
          </x14:cfRule>
          <xm:sqref>E52</xm:sqref>
        </x14:conditionalFormatting>
        <x14:conditionalFormatting xmlns:xm="http://schemas.microsoft.com/office/excel/2006/main">
          <x14:cfRule type="expression" priority="35" id="{0B3317B4-F2AF-43FB-BDD4-E405E5AAE453}">
            <xm:f>IF($E$53=TRANSLATOR!$B$27,1)</xm:f>
            <x14:dxf>
              <font>
                <color auto="1"/>
              </font>
              <fill>
                <patternFill>
                  <fgColor rgb="FFFF9393"/>
                  <bgColor theme="5" tint="0.39994506668294322"/>
                </patternFill>
              </fill>
            </x14:dxf>
          </x14:cfRule>
          <xm:sqref>E53</xm:sqref>
        </x14:conditionalFormatting>
        <x14:conditionalFormatting xmlns:xm="http://schemas.microsoft.com/office/excel/2006/main">
          <x14:cfRule type="expression" priority="39" id="{D4DC9EB2-9F88-4ABA-BCCA-727624B85937}">
            <xm:f>IF($E$48=TRANSLATOR!$B$27,1)</xm:f>
            <x14:dxf>
              <font>
                <color auto="1"/>
              </font>
              <fill>
                <patternFill>
                  <bgColor theme="5" tint="0.39994506668294322"/>
                </patternFill>
              </fill>
            </x14:dxf>
          </x14:cfRule>
          <xm:sqref>E48</xm:sqref>
        </x14:conditionalFormatting>
        <x14:conditionalFormatting xmlns:xm="http://schemas.microsoft.com/office/excel/2006/main">
          <x14:cfRule type="expression" priority="33" id="{AE8D4E91-1EFA-4CBA-9BF2-DB49B02FD9AF}">
            <xm:f>IF($D$12=TRANSLATOR!B183,1)</xm:f>
            <x14:dxf>
              <fill>
                <patternFill>
                  <bgColor theme="0" tint="-0.24994659260841701"/>
                </patternFill>
              </fill>
            </x14:dxf>
          </x14:cfRule>
          <xm:sqref>D11:F11</xm:sqref>
        </x14:conditionalFormatting>
        <x14:conditionalFormatting xmlns:xm="http://schemas.microsoft.com/office/excel/2006/main">
          <x14:cfRule type="expression" priority="3" id="{0B392632-8232-464A-B3AC-B4852338ED58}">
            <xm:f>IF($D$12=TRANSLATOR!$B$183,1,0)</xm:f>
            <x14:dxf>
              <fill>
                <patternFill>
                  <bgColor theme="3" tint="0.59996337778862885"/>
                </patternFill>
              </fill>
            </x14:dxf>
          </x14:cfRule>
          <xm:sqref>B73:D73</xm:sqref>
        </x14:conditionalFormatting>
        <x14:conditionalFormatting xmlns:xm="http://schemas.microsoft.com/office/excel/2006/main">
          <x14:cfRule type="expression" priority="5" id="{58C9C998-FD1E-4975-B7E5-3F290A779658}">
            <xm:f>IF($D$12=TRANSLATOR!$B$183,1,0)</xm:f>
            <x14:dxf>
              <fill>
                <patternFill patternType="none">
                  <bgColor auto="1"/>
                </patternFill>
              </fill>
              <border>
                <left style="thin">
                  <color auto="1"/>
                </left>
                <right style="thin">
                  <color auto="1"/>
                </right>
                <top style="thin">
                  <color auto="1"/>
                </top>
                <bottom style="thin">
                  <color auto="1"/>
                </bottom>
              </border>
            </x14:dxf>
          </x14:cfRule>
          <xm:sqref>B74:D120</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400-000001000000}">
          <x14:formula1>
            <xm:f>Data!$C$2:$C$3</xm:f>
          </x14:formula1>
          <xm:sqref>E50:E53 F55 E44 E46:E48</xm:sqref>
        </x14:dataValidation>
        <x14:dataValidation type="list" allowBlank="1" showInputMessage="1" showErrorMessage="1" xr:uid="{00000000-0002-0000-0400-000002000000}">
          <x14:formula1>
            <xm:f>Data!$E$2:$E$3</xm:f>
          </x14:formula1>
          <xm:sqref>F44:F54</xm:sqref>
        </x14:dataValidation>
        <x14:dataValidation type="list" allowBlank="1" showInputMessage="1" showErrorMessage="1" xr:uid="{00000000-0002-0000-0400-000005000000}">
          <x14:formula1>
            <xm:f>Data!$H$2:$H$3</xm:f>
          </x14:formula1>
          <xm:sqref>D12:F12</xm:sqref>
        </x14:dataValidation>
        <x14:dataValidation type="list" allowBlank="1" showInputMessage="1" showErrorMessage="1" xr:uid="{00000000-0002-0000-0400-000004000000}">
          <x14:formula1>
            <xm:f>Data!$D$2:$D$4</xm:f>
          </x14:formula1>
          <xm:sqref>E49</xm:sqref>
        </x14:dataValidation>
        <x14:dataValidation type="list" allowBlank="1" showInputMessage="1" showErrorMessage="1" xr:uid="{9133B6B1-98FB-4802-B5CD-2F12A9E9D8E1}">
          <x14:formula1>
            <xm:f>Data!$B$2:$B$6</xm:f>
          </x14:formula1>
          <xm:sqref>F5</xm:sqref>
        </x14:dataValidation>
        <x14:dataValidation type="list" allowBlank="1" showInputMessage="1" showErrorMessage="1" xr:uid="{20AE2FDC-DBE8-49CD-AC0E-EA735502A4BC}">
          <x14:formula1>
            <xm:f>TRANSLATOR!$B$170:$B$171</xm:f>
          </x14:formula1>
          <xm:sqref>E21:E29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tabColor rgb="FFC00000"/>
    <pageSetUpPr fitToPage="1"/>
  </sheetPr>
  <dimension ref="A1:J24"/>
  <sheetViews>
    <sheetView showGridLines="0" zoomScale="60" zoomScaleNormal="60" workbookViewId="0">
      <selection activeCell="H6" sqref="H6"/>
    </sheetView>
  </sheetViews>
  <sheetFormatPr baseColWidth="10" defaultColWidth="22.453125" defaultRowHeight="14" x14ac:dyDescent="0.25"/>
  <cols>
    <col min="1" max="1" width="41.1796875" style="79" customWidth="1"/>
    <col min="2" max="2" width="8.1796875" style="96" customWidth="1"/>
    <col min="3" max="3" width="12" style="97" customWidth="1"/>
    <col min="4" max="4" width="23.453125" style="86" customWidth="1"/>
    <col min="5" max="5" width="34.453125" style="97" customWidth="1"/>
    <col min="6" max="6" width="53.81640625" style="97" customWidth="1"/>
    <col min="7" max="7" width="33.1796875" style="78" customWidth="1"/>
    <col min="8" max="8" width="17.54296875" style="78" customWidth="1"/>
    <col min="9" max="9" width="22.54296875" style="87" customWidth="1"/>
    <col min="10" max="16384" width="22.453125" style="79"/>
  </cols>
  <sheetData>
    <row r="1" spans="1:10" ht="40" customHeight="1" x14ac:dyDescent="0.25">
      <c r="A1" s="71"/>
      <c r="B1" s="72"/>
      <c r="C1" s="73"/>
      <c r="D1" s="74"/>
      <c r="E1" s="73"/>
      <c r="F1" s="73"/>
      <c r="G1" s="75"/>
      <c r="H1" s="76"/>
      <c r="I1" s="77"/>
      <c r="J1" s="78"/>
    </row>
    <row r="2" spans="1:10" s="82" customFormat="1" ht="25" customHeight="1" x14ac:dyDescent="0.25">
      <c r="A2" s="50" t="s">
        <v>307</v>
      </c>
      <c r="B2" s="80"/>
      <c r="C2" s="80"/>
      <c r="D2" s="80"/>
      <c r="E2" s="32"/>
      <c r="F2" s="33"/>
      <c r="G2" s="81"/>
      <c r="H2" s="80"/>
      <c r="I2" s="80"/>
    </row>
    <row r="3" spans="1:10" s="82" customFormat="1" ht="25" customHeight="1" x14ac:dyDescent="0.25">
      <c r="A3" s="50"/>
      <c r="B3" s="80"/>
      <c r="C3" s="80"/>
      <c r="D3" s="80"/>
      <c r="E3" s="32"/>
      <c r="F3" s="382"/>
      <c r="G3" s="81"/>
      <c r="H3" s="80"/>
      <c r="I3" s="80"/>
    </row>
    <row r="4" spans="1:10" s="82" customFormat="1" ht="20.149999999999999" customHeight="1" thickBot="1" x14ac:dyDescent="0.3">
      <c r="A4" s="83"/>
      <c r="B4" s="60"/>
      <c r="C4" s="84"/>
      <c r="D4" s="84"/>
      <c r="E4" s="59"/>
      <c r="F4" s="60"/>
      <c r="G4" s="241" t="str">
        <f>Cover_Sheet!F3</f>
        <v>Version V2.8</v>
      </c>
      <c r="H4" s="85"/>
      <c r="I4" s="85"/>
    </row>
    <row r="5" spans="1:10" ht="24" customHeight="1" x14ac:dyDescent="0.25">
      <c r="A5" s="721" t="str">
        <f>TRANSLATOR!$B$56</f>
        <v>Commitment</v>
      </c>
      <c r="B5" s="721"/>
      <c r="C5" s="86"/>
      <c r="D5" s="87"/>
      <c r="E5" s="87"/>
      <c r="F5" s="79"/>
      <c r="G5" s="79"/>
      <c r="H5" s="87"/>
    </row>
    <row r="6" spans="1:10" ht="24" customHeight="1" x14ac:dyDescent="0.3">
      <c r="A6" s="88" t="s">
        <v>461</v>
      </c>
      <c r="B6" s="89"/>
      <c r="C6" s="86"/>
      <c r="D6" s="87"/>
      <c r="E6" s="87"/>
      <c r="F6" s="79"/>
      <c r="G6" s="79"/>
      <c r="H6" s="87"/>
    </row>
    <row r="7" spans="1:10" ht="15" customHeight="1" x14ac:dyDescent="0.25">
      <c r="A7" s="722" t="str">
        <f>TRANSLATOR!$B$173</f>
        <v>"List of substances subject to authorisation"</v>
      </c>
      <c r="B7" s="722"/>
      <c r="C7" s="722"/>
      <c r="D7" s="722"/>
      <c r="E7" s="722"/>
      <c r="F7" s="722"/>
      <c r="G7" s="79"/>
      <c r="H7" s="87"/>
    </row>
    <row r="8" spans="1:10" ht="55" customHeight="1" x14ac:dyDescent="0.25">
      <c r="A8" s="722" t="str">
        <f>TRANSLATOR!$B$172</f>
        <v>Substances listed in Annex XIV of EU Reach need authorization by ECHA before usage. Those substances are prohibited for Bosch Power Tools and must not be contained in materials delivered to Power Tools - unless, in exeptional cases, if substances from Annex XIV are included, please provide respective authorization number of the substances.</v>
      </c>
      <c r="B8" s="722"/>
      <c r="C8" s="722"/>
      <c r="D8" s="722"/>
      <c r="E8" s="722"/>
      <c r="F8" s="722"/>
      <c r="G8" s="90"/>
      <c r="H8" s="90"/>
      <c r="I8" s="90"/>
      <c r="J8" s="91"/>
    </row>
    <row r="9" spans="1:10" ht="24" customHeight="1" x14ac:dyDescent="0.25">
      <c r="A9" s="89"/>
      <c r="B9" s="89"/>
      <c r="C9" s="86"/>
      <c r="D9" s="87"/>
      <c r="E9" s="87"/>
      <c r="F9" s="79"/>
      <c r="G9" s="79"/>
      <c r="H9" s="87"/>
    </row>
    <row r="10" spans="1:10" ht="24" customHeight="1" x14ac:dyDescent="0.3">
      <c r="A10" s="88" t="s">
        <v>308</v>
      </c>
      <c r="B10" s="88"/>
      <c r="C10" s="88"/>
      <c r="D10" s="88"/>
      <c r="E10" s="88"/>
      <c r="F10" s="88"/>
      <c r="G10" s="88"/>
      <c r="H10" s="88"/>
      <c r="I10" s="88"/>
      <c r="J10" s="88"/>
    </row>
    <row r="11" spans="1:10" ht="15" customHeight="1" x14ac:dyDescent="0.25">
      <c r="A11" s="722" t="str">
        <f>TRANSLATOR!$B$174</f>
        <v>"Prohibition of substances"</v>
      </c>
      <c r="B11" s="722"/>
      <c r="C11" s="722"/>
      <c r="D11" s="722"/>
      <c r="E11" s="722"/>
      <c r="F11" s="722"/>
      <c r="G11" s="79"/>
      <c r="H11" s="87"/>
    </row>
    <row r="12" spans="1:10" ht="55" customHeight="1" x14ac:dyDescent="0.25">
      <c r="A12" s="722" t="str">
        <f>TRANSLATOR!$B$109</f>
        <v>All materials delivered to Bosch Power Tools shall comply with the prohibitions of substances listed in annex 17 of EU-REACH. The supplier is obliged to track Reach Annex XVII regularly (e.g. on ECHA homepage) and to inform Bosch purchasing contact immediately if they receive information that any of the substances stated in Reach Annex XVII may be included in supplied material.</v>
      </c>
      <c r="B12" s="722"/>
      <c r="C12" s="722"/>
      <c r="D12" s="722"/>
      <c r="E12" s="722"/>
      <c r="F12" s="722"/>
      <c r="G12" s="90"/>
      <c r="H12" s="90"/>
      <c r="I12" s="90"/>
      <c r="J12" s="91"/>
    </row>
    <row r="13" spans="1:10" s="82" customFormat="1" ht="21.65" customHeight="1" x14ac:dyDescent="0.25">
      <c r="A13" s="92" t="s">
        <v>118</v>
      </c>
      <c r="B13" s="723" t="s">
        <v>459</v>
      </c>
      <c r="C13" s="723"/>
      <c r="D13" s="723"/>
      <c r="E13" s="723"/>
      <c r="F13" s="93"/>
      <c r="G13" s="93"/>
      <c r="H13" s="93"/>
    </row>
    <row r="14" spans="1:10" s="82" customFormat="1" ht="21.65" customHeight="1" x14ac:dyDescent="0.3">
      <c r="A14" s="92" t="str">
        <f>TRANSLATOR!$B$110</f>
        <v xml:space="preserve">List of substances restricted under REACH: </v>
      </c>
      <c r="B14" s="723" t="s">
        <v>310</v>
      </c>
      <c r="C14" s="723"/>
      <c r="D14" s="723"/>
      <c r="E14" s="723"/>
      <c r="F14" s="94"/>
      <c r="G14" s="94"/>
      <c r="H14" s="94"/>
    </row>
    <row r="15" spans="1:10" s="82" customFormat="1" ht="14.15" customHeight="1" x14ac:dyDescent="0.3">
      <c r="A15" s="95"/>
      <c r="B15" s="309"/>
      <c r="C15" s="309"/>
      <c r="D15" s="94"/>
      <c r="E15" s="94"/>
      <c r="F15" s="94"/>
      <c r="G15" s="94"/>
      <c r="H15" s="94"/>
    </row>
    <row r="16" spans="1:10" x14ac:dyDescent="0.25">
      <c r="B16" s="79"/>
      <c r="C16" s="86"/>
      <c r="D16" s="87"/>
      <c r="E16" s="87"/>
      <c r="F16" s="79"/>
      <c r="G16" s="79"/>
      <c r="H16" s="87"/>
    </row>
    <row r="17" spans="1:7" ht="28" x14ac:dyDescent="0.25">
      <c r="A17" s="724" t="str">
        <f>TRANSLATOR!$B$40</f>
        <v>Regulated substances</v>
      </c>
      <c r="B17" s="724"/>
      <c r="C17" s="724" t="str">
        <f>TRANSLATOR!$B$41</f>
        <v>CAS number</v>
      </c>
      <c r="D17" s="724"/>
      <c r="E17" s="258" t="str">
        <f>TRANSLATOR!$B$64</f>
        <v>Concentration of ingredient [mass%]</v>
      </c>
      <c r="F17" s="724" t="str">
        <f>TRANSLATOR!$B$45</f>
        <v>Designation of the material that contains the regulated substance</v>
      </c>
      <c r="G17" s="724"/>
    </row>
    <row r="18" spans="1:7" ht="41.15" customHeight="1" x14ac:dyDescent="0.3">
      <c r="A18" s="725"/>
      <c r="B18" s="726"/>
      <c r="C18" s="727"/>
      <c r="D18" s="728"/>
      <c r="E18" s="263"/>
      <c r="F18" s="729"/>
      <c r="G18" s="729"/>
    </row>
    <row r="19" spans="1:7" ht="41.15" customHeight="1" x14ac:dyDescent="0.3">
      <c r="A19" s="725"/>
      <c r="B19" s="726"/>
      <c r="C19" s="727"/>
      <c r="D19" s="728"/>
      <c r="E19" s="263"/>
      <c r="F19" s="729"/>
      <c r="G19" s="729"/>
    </row>
    <row r="20" spans="1:7" ht="41.15" customHeight="1" x14ac:dyDescent="0.3">
      <c r="A20" s="725"/>
      <c r="B20" s="726"/>
      <c r="C20" s="727"/>
      <c r="D20" s="728"/>
      <c r="E20" s="263"/>
      <c r="F20" s="729"/>
      <c r="G20" s="729"/>
    </row>
    <row r="21" spans="1:7" ht="41.15" customHeight="1" x14ac:dyDescent="0.3">
      <c r="A21" s="725"/>
      <c r="B21" s="726"/>
      <c r="C21" s="727"/>
      <c r="D21" s="728"/>
      <c r="E21" s="263"/>
      <c r="F21" s="729"/>
      <c r="G21" s="729"/>
    </row>
    <row r="22" spans="1:7" ht="41.15" customHeight="1" x14ac:dyDescent="0.3">
      <c r="A22" s="725"/>
      <c r="B22" s="726"/>
      <c r="C22" s="727"/>
      <c r="D22" s="728"/>
      <c r="E22" s="263"/>
      <c r="F22" s="729"/>
      <c r="G22" s="729"/>
    </row>
    <row r="23" spans="1:7" ht="41.15" customHeight="1" x14ac:dyDescent="0.3">
      <c r="A23" s="725"/>
      <c r="B23" s="726"/>
      <c r="C23" s="727"/>
      <c r="D23" s="728"/>
      <c r="E23" s="263"/>
      <c r="F23" s="729"/>
      <c r="G23" s="729"/>
    </row>
    <row r="24" spans="1:7" ht="41.15" customHeight="1" x14ac:dyDescent="0.3">
      <c r="A24" s="725"/>
      <c r="B24" s="726"/>
      <c r="C24" s="727"/>
      <c r="D24" s="728"/>
      <c r="E24" s="263"/>
      <c r="F24" s="729"/>
      <c r="G24" s="729"/>
    </row>
  </sheetData>
  <sheetProtection algorithmName="SHA-512" hashValue="IacCqS1YSxQF/LeCx2Si1a4QI/5vFUoUgJB+c5wW6cY9dSy0XnJWWfDLXB/nUJ7IHvMVdrSRqRSbp8PmTFotkg==" saltValue="ZSgJg8ZUb2B7I4uQLDkcZw==" spinCount="100000" sheet="1" objects="1" scenarios="1"/>
  <mergeCells count="31">
    <mergeCell ref="F22:G22"/>
    <mergeCell ref="F23:G23"/>
    <mergeCell ref="F24:G24"/>
    <mergeCell ref="F17:G17"/>
    <mergeCell ref="F18:G18"/>
    <mergeCell ref="F19:G19"/>
    <mergeCell ref="F20:G20"/>
    <mergeCell ref="F21:G21"/>
    <mergeCell ref="A23:B23"/>
    <mergeCell ref="C23:D23"/>
    <mergeCell ref="A24:B24"/>
    <mergeCell ref="C24:D24"/>
    <mergeCell ref="A20:B20"/>
    <mergeCell ref="C20:D20"/>
    <mergeCell ref="A21:B21"/>
    <mergeCell ref="C21:D21"/>
    <mergeCell ref="A22:B22"/>
    <mergeCell ref="C22:D22"/>
    <mergeCell ref="A17:B17"/>
    <mergeCell ref="C17:D17"/>
    <mergeCell ref="A18:B18"/>
    <mergeCell ref="C18:D18"/>
    <mergeCell ref="A19:B19"/>
    <mergeCell ref="C19:D19"/>
    <mergeCell ref="A5:B5"/>
    <mergeCell ref="A12:F12"/>
    <mergeCell ref="B14:E14"/>
    <mergeCell ref="B13:E13"/>
    <mergeCell ref="A8:F8"/>
    <mergeCell ref="A7:F7"/>
    <mergeCell ref="A11:F11"/>
  </mergeCells>
  <hyperlinks>
    <hyperlink ref="B13" r:id="rId1" xr:uid="{00000000-0004-0000-0500-000000000000}"/>
    <hyperlink ref="B14" r:id="rId2" xr:uid="{00000000-0004-0000-0500-000001000000}"/>
  </hyperlinks>
  <printOptions horizontalCentered="1"/>
  <pageMargins left="0.23622047244094491" right="0.23622047244094491" top="0.74803149606299213" bottom="0.74803149606299213" header="0.31496062992125984" footer="0.31496062992125984"/>
  <pageSetup paperSize="9" scale="64" orientation="landscape" verticalDpi="1200" r:id="rId3"/>
  <headerFooter alignWithMargins="0">
    <oddHeader>&amp;LPower Tools N2580 supplier declaration&amp;CReach declaration sheet</oddHeader>
    <oddFooter>&amp;LPTCD-01004-001&amp;CManagement of regulated substances in supply parts, Appendix 1&amp;RPT/PUQ
28.08.2024</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tabColor rgb="FFC00000"/>
    <pageSetUpPr fitToPage="1"/>
  </sheetPr>
  <dimension ref="A1:J21"/>
  <sheetViews>
    <sheetView showGridLines="0" zoomScale="60" zoomScaleNormal="60" workbookViewId="0">
      <selection activeCell="I12" sqref="I12"/>
    </sheetView>
  </sheetViews>
  <sheetFormatPr baseColWidth="10" defaultColWidth="22.453125" defaultRowHeight="14" x14ac:dyDescent="0.25"/>
  <cols>
    <col min="1" max="1" width="12.453125" style="79" customWidth="1"/>
    <col min="2" max="2" width="26.54296875" style="96" customWidth="1"/>
    <col min="3" max="3" width="12" style="97" customWidth="1"/>
    <col min="4" max="4" width="30.1796875" style="86" customWidth="1"/>
    <col min="5" max="5" width="37.81640625" style="97" customWidth="1"/>
    <col min="6" max="6" width="54" style="97" customWidth="1"/>
    <col min="7" max="7" width="33.1796875" style="78" customWidth="1"/>
    <col min="8" max="8" width="17.54296875" style="78" customWidth="1"/>
    <col min="9" max="9" width="22.54296875" style="87" customWidth="1"/>
    <col min="10" max="16384" width="22.453125" style="79"/>
  </cols>
  <sheetData>
    <row r="1" spans="1:10" ht="40" customHeight="1" x14ac:dyDescent="0.25">
      <c r="A1" s="71"/>
      <c r="B1" s="72"/>
      <c r="C1" s="73"/>
      <c r="D1" s="74"/>
      <c r="E1" s="73"/>
      <c r="F1" s="73"/>
      <c r="G1" s="75"/>
      <c r="H1" s="76"/>
      <c r="I1" s="77"/>
      <c r="J1" s="78"/>
    </row>
    <row r="2" spans="1:10" s="82" customFormat="1" ht="25" customHeight="1" x14ac:dyDescent="0.25">
      <c r="A2" s="50" t="s">
        <v>43</v>
      </c>
      <c r="B2" s="80"/>
      <c r="C2" s="80"/>
      <c r="D2" s="80"/>
      <c r="E2" s="32"/>
      <c r="F2" s="33"/>
      <c r="G2" s="81"/>
      <c r="H2" s="80"/>
      <c r="I2" s="80"/>
    </row>
    <row r="3" spans="1:10" s="82" customFormat="1" ht="25" customHeight="1" x14ac:dyDescent="0.25">
      <c r="A3" s="50"/>
      <c r="B3" s="80"/>
      <c r="C3" s="80"/>
      <c r="D3" s="80"/>
      <c r="E3" s="32"/>
      <c r="F3" s="382"/>
      <c r="G3" s="81"/>
      <c r="H3" s="80"/>
      <c r="I3" s="80"/>
    </row>
    <row r="4" spans="1:10" s="82" customFormat="1" ht="20.149999999999999" customHeight="1" thickBot="1" x14ac:dyDescent="0.3">
      <c r="A4" s="98"/>
      <c r="B4" s="59"/>
      <c r="C4" s="99"/>
      <c r="D4" s="84"/>
      <c r="E4" s="59"/>
      <c r="F4" s="99"/>
      <c r="G4" s="241" t="str">
        <f>Cover_Sheet!F3</f>
        <v>Version V2.8</v>
      </c>
      <c r="H4" s="85"/>
      <c r="I4" s="85"/>
    </row>
    <row r="5" spans="1:10" ht="24" customHeight="1" x14ac:dyDescent="0.25">
      <c r="A5" s="721" t="str">
        <f>TRANSLATOR!$B$56</f>
        <v>Commitment</v>
      </c>
      <c r="B5" s="721"/>
      <c r="C5" s="86"/>
      <c r="D5" s="87"/>
      <c r="E5" s="87"/>
      <c r="F5" s="79"/>
      <c r="G5" s="79"/>
      <c r="H5" s="87"/>
    </row>
    <row r="6" spans="1:10" ht="24" customHeight="1" x14ac:dyDescent="0.3">
      <c r="A6" s="88" t="str">
        <f>TRANSLATOR!$B$223</f>
        <v>Legal duty to declare SVHC substances</v>
      </c>
      <c r="B6" s="88"/>
      <c r="C6" s="88"/>
      <c r="D6" s="88"/>
      <c r="E6" s="88"/>
      <c r="F6" s="88"/>
      <c r="G6" s="88"/>
      <c r="H6" s="88"/>
      <c r="I6" s="88"/>
      <c r="J6" s="88"/>
    </row>
    <row r="7" spans="1:10" ht="24" customHeight="1" x14ac:dyDescent="0.3">
      <c r="A7" s="389" t="str">
        <f>TRANSLATOR!$B$224</f>
        <v>Reference: REACH 1907/2006, article 33</v>
      </c>
      <c r="B7" s="88"/>
      <c r="C7" s="88"/>
      <c r="D7" s="88"/>
      <c r="E7" s="88"/>
      <c r="F7" s="88"/>
      <c r="G7" s="88"/>
      <c r="H7" s="88"/>
      <c r="I7" s="88"/>
      <c r="J7" s="88"/>
    </row>
    <row r="8" spans="1:10" ht="96.65" customHeight="1" x14ac:dyDescent="0.25">
      <c r="A8" s="732" t="str">
        <f>TRANSLATOR!$B$222</f>
        <v xml:space="preserve">Bosch PT strives towards SVHC-free products and spare parts and takes its suppliers into responsibility to substitute any SVHC substance if feasibility is given.
By signing the declaration the supplier hereby confirms the absence of any as REACH SVHC listed substance over the threshold of 0,1 mass%, unless declared in following table.
The supplier is obliged to track the SVHC candidate list regularly (e.g. on ECHA homepage) and to inform Bosch purchasing contact immediately if they have information that any substance stated in SVHC candidate list may be included in supplied material (&gt;0,1 mass%). </v>
      </c>
      <c r="B8" s="732"/>
      <c r="C8" s="732"/>
      <c r="D8" s="732"/>
      <c r="E8" s="732"/>
      <c r="F8" s="732"/>
      <c r="G8" s="732"/>
      <c r="H8" s="90"/>
      <c r="I8" s="90"/>
      <c r="J8" s="91"/>
    </row>
    <row r="9" spans="1:10" s="82" customFormat="1" ht="21.65" customHeight="1" x14ac:dyDescent="0.25">
      <c r="A9" s="92" t="s">
        <v>118</v>
      </c>
      <c r="B9" s="723" t="s">
        <v>459</v>
      </c>
      <c r="C9" s="723"/>
      <c r="D9" s="723"/>
      <c r="E9" s="93"/>
      <c r="F9" s="93"/>
      <c r="G9" s="93"/>
      <c r="H9" s="93"/>
    </row>
    <row r="10" spans="1:10" s="82" customFormat="1" ht="30.65" customHeight="1" x14ac:dyDescent="0.3">
      <c r="A10" s="92" t="str">
        <f>TRANSLATOR!$B$59</f>
        <v>SVHC list:</v>
      </c>
      <c r="B10" s="723" t="s">
        <v>117</v>
      </c>
      <c r="C10" s="723"/>
      <c r="D10" s="4"/>
      <c r="E10" s="94"/>
      <c r="F10" s="94"/>
      <c r="G10" s="94"/>
      <c r="H10" s="94"/>
    </row>
    <row r="11" spans="1:10" s="82" customFormat="1" ht="21.65" customHeight="1" x14ac:dyDescent="0.3">
      <c r="A11" s="92"/>
      <c r="B11" s="257"/>
      <c r="C11" s="257"/>
      <c r="D11" s="4"/>
      <c r="E11" s="94"/>
      <c r="F11" s="94"/>
      <c r="G11" s="94"/>
      <c r="H11" s="94"/>
    </row>
    <row r="12" spans="1:10" s="82" customFormat="1" ht="21.65" customHeight="1" x14ac:dyDescent="0.3">
      <c r="A12" s="730" t="s">
        <v>1017</v>
      </c>
      <c r="B12" s="730"/>
      <c r="C12" s="730"/>
      <c r="D12" s="730"/>
      <c r="E12" s="730"/>
      <c r="F12" s="730"/>
      <c r="G12" s="94"/>
      <c r="H12" s="94"/>
    </row>
    <row r="13" spans="1:10" s="82" customFormat="1" ht="11.15" customHeight="1" x14ac:dyDescent="0.3">
      <c r="A13" s="92"/>
      <c r="B13" s="257"/>
      <c r="C13" s="257"/>
      <c r="D13" s="4"/>
      <c r="E13" s="94"/>
      <c r="F13" s="94"/>
      <c r="G13" s="94"/>
      <c r="H13" s="94"/>
    </row>
    <row r="14" spans="1:10" s="82" customFormat="1" ht="53.5" customHeight="1" x14ac:dyDescent="0.3">
      <c r="A14" s="731" t="str">
        <f>TRANSLATOR!$B$189</f>
        <v>Name of SVHC substance</v>
      </c>
      <c r="B14" s="731"/>
      <c r="C14" s="731" t="str">
        <f>TRANSLATOR!$B$41</f>
        <v>CAS number</v>
      </c>
      <c r="D14" s="731"/>
      <c r="E14" s="390" t="str">
        <f>TRANSLATOR!$B$64</f>
        <v>Concentration of ingredient [mass%]</v>
      </c>
      <c r="F14" s="731" t="str">
        <f>TRANSLATOR!$B$45</f>
        <v>Designation of the material that contains the regulated substance</v>
      </c>
      <c r="G14" s="731"/>
      <c r="H14" s="94"/>
    </row>
    <row r="15" spans="1:10" s="82" customFormat="1" ht="45" customHeight="1" x14ac:dyDescent="0.3">
      <c r="A15" s="725"/>
      <c r="B15" s="726"/>
      <c r="C15" s="727"/>
      <c r="D15" s="728"/>
      <c r="E15" s="263"/>
      <c r="F15" s="729"/>
      <c r="G15" s="729"/>
      <c r="H15" s="94"/>
    </row>
    <row r="16" spans="1:10" s="82" customFormat="1" ht="45" customHeight="1" x14ac:dyDescent="0.3">
      <c r="A16" s="725"/>
      <c r="B16" s="726"/>
      <c r="C16" s="727"/>
      <c r="D16" s="728"/>
      <c r="E16" s="263"/>
      <c r="F16" s="729"/>
      <c r="G16" s="729"/>
      <c r="H16" s="94"/>
    </row>
    <row r="17" spans="1:8" s="82" customFormat="1" ht="45" customHeight="1" x14ac:dyDescent="0.3">
      <c r="A17" s="725"/>
      <c r="B17" s="726"/>
      <c r="C17" s="727"/>
      <c r="D17" s="728"/>
      <c r="E17" s="263"/>
      <c r="F17" s="729"/>
      <c r="G17" s="729"/>
      <c r="H17" s="94"/>
    </row>
    <row r="18" spans="1:8" s="82" customFormat="1" ht="45" customHeight="1" x14ac:dyDescent="0.3">
      <c r="A18" s="725"/>
      <c r="B18" s="726"/>
      <c r="C18" s="727"/>
      <c r="D18" s="728"/>
      <c r="E18" s="263"/>
      <c r="F18" s="729"/>
      <c r="G18" s="729"/>
      <c r="H18" s="94"/>
    </row>
    <row r="19" spans="1:8" s="82" customFormat="1" ht="45" customHeight="1" x14ac:dyDescent="0.3">
      <c r="A19" s="725"/>
      <c r="B19" s="726"/>
      <c r="C19" s="727"/>
      <c r="D19" s="728"/>
      <c r="E19" s="263"/>
      <c r="F19" s="729"/>
      <c r="G19" s="729"/>
      <c r="H19" s="94"/>
    </row>
    <row r="20" spans="1:8" s="82" customFormat="1" ht="45" customHeight="1" x14ac:dyDescent="0.3">
      <c r="A20" s="725"/>
      <c r="B20" s="726"/>
      <c r="C20" s="727"/>
      <c r="D20" s="728"/>
      <c r="E20" s="263"/>
      <c r="F20" s="729"/>
      <c r="G20" s="729"/>
      <c r="H20" s="94"/>
    </row>
    <row r="21" spans="1:8" s="82" customFormat="1" ht="45" customHeight="1" x14ac:dyDescent="0.3">
      <c r="A21" s="725"/>
      <c r="B21" s="726"/>
      <c r="C21" s="727"/>
      <c r="D21" s="728"/>
      <c r="E21" s="263"/>
      <c r="F21" s="729"/>
      <c r="G21" s="729"/>
      <c r="H21" s="94"/>
    </row>
  </sheetData>
  <sheetProtection algorithmName="SHA-512" hashValue="qBqV1ghyQlBK4rwtNtQtl1/xXqQ+4x6VX6/n0ORPS8tswxHfxb3hW3GuCx5m5zjcCwXJ6VUfiIgl1NUKT1DTvQ==" saltValue="40K0vUoeQaIM1JHr2h/ffw==" spinCount="100000" sheet="1" objects="1" scenarios="1"/>
  <mergeCells count="29">
    <mergeCell ref="A8:G8"/>
    <mergeCell ref="F17:G17"/>
    <mergeCell ref="F18:G18"/>
    <mergeCell ref="F19:G19"/>
    <mergeCell ref="F21:G21"/>
    <mergeCell ref="F20:G20"/>
    <mergeCell ref="A21:B21"/>
    <mergeCell ref="C21:D21"/>
    <mergeCell ref="A18:B18"/>
    <mergeCell ref="C18:D18"/>
    <mergeCell ref="A19:B19"/>
    <mergeCell ref="C19:D19"/>
    <mergeCell ref="A17:B17"/>
    <mergeCell ref="A5:B5"/>
    <mergeCell ref="B10:C10"/>
    <mergeCell ref="B9:D9"/>
    <mergeCell ref="A20:B20"/>
    <mergeCell ref="C20:D20"/>
    <mergeCell ref="A12:F12"/>
    <mergeCell ref="A14:B14"/>
    <mergeCell ref="C14:D14"/>
    <mergeCell ref="A15:B15"/>
    <mergeCell ref="A16:B16"/>
    <mergeCell ref="C15:D15"/>
    <mergeCell ref="C16:D16"/>
    <mergeCell ref="F14:G14"/>
    <mergeCell ref="F15:G15"/>
    <mergeCell ref="F16:G16"/>
    <mergeCell ref="C17:D17"/>
  </mergeCells>
  <hyperlinks>
    <hyperlink ref="B10" r:id="rId1" xr:uid="{00000000-0004-0000-0600-000000000000}"/>
    <hyperlink ref="B9" r:id="rId2" xr:uid="{00000000-0004-0000-0600-000001000000}"/>
  </hyperlinks>
  <printOptions horizontalCentered="1"/>
  <pageMargins left="0.23622047244094491" right="0.23622047244094491" top="0.74803149606299213" bottom="0.74803149606299213" header="0.31496062992125984" footer="0.31496062992125984"/>
  <pageSetup paperSize="9" scale="60" orientation="landscape" verticalDpi="1200" r:id="rId3"/>
  <headerFooter alignWithMargins="0">
    <oddHeader>&amp;LPower Tools N2580 supplier declaration&amp;CReach SVHC declaration sheet</oddHeader>
    <oddFooter>&amp;LPTCD-01004-001&amp;CManagement of regulated substances in supply parts, Appendix 1&amp;RPT/PUQ
28.08.2024</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tabColor rgb="FFC00000"/>
    <pageSetUpPr fitToPage="1"/>
  </sheetPr>
  <dimension ref="A1:P36"/>
  <sheetViews>
    <sheetView showGridLines="0" zoomScale="60" zoomScaleNormal="60" workbookViewId="0">
      <pane ySplit="5" topLeftCell="A6" activePane="bottomLeft" state="frozen"/>
      <selection pane="bottomLeft" activeCell="F10" sqref="F10"/>
    </sheetView>
  </sheetViews>
  <sheetFormatPr baseColWidth="10" defaultColWidth="22.453125" defaultRowHeight="14" x14ac:dyDescent="0.25"/>
  <cols>
    <col min="1" max="1" width="21.54296875" style="79" customWidth="1"/>
    <col min="2" max="2" width="13.453125" style="79" customWidth="1"/>
    <col min="3" max="3" width="6.81640625" style="86" customWidth="1"/>
    <col min="4" max="4" width="16.453125" style="87" customWidth="1"/>
    <col min="5" max="5" width="16.54296875" style="87" customWidth="1"/>
    <col min="6" max="6" width="27.453125" style="79" customWidth="1"/>
    <col min="7" max="7" width="22" style="79" customWidth="1"/>
    <col min="8" max="8" width="30.81640625" style="79" customWidth="1"/>
    <col min="9" max="9" width="18.1796875" style="87" customWidth="1"/>
    <col min="10" max="10" width="24.453125" style="79" customWidth="1"/>
    <col min="11" max="12" width="15.453125" style="79" customWidth="1"/>
    <col min="13" max="16384" width="22.453125" style="79"/>
  </cols>
  <sheetData>
    <row r="1" spans="1:12" ht="40" customHeight="1" x14ac:dyDescent="0.25">
      <c r="A1" s="100"/>
      <c r="B1" s="101"/>
      <c r="C1" s="101"/>
      <c r="D1" s="101"/>
      <c r="E1" s="101"/>
      <c r="F1" s="101"/>
      <c r="G1" s="101"/>
      <c r="H1" s="101"/>
      <c r="I1" s="101"/>
      <c r="J1" s="102"/>
    </row>
    <row r="2" spans="1:12" ht="25" customHeight="1" x14ac:dyDescent="0.25">
      <c r="A2" s="103" t="s">
        <v>1593</v>
      </c>
      <c r="B2" s="104"/>
      <c r="C2" s="104"/>
      <c r="D2" s="104"/>
      <c r="E2" s="104"/>
      <c r="F2" s="104"/>
      <c r="G2" s="32"/>
      <c r="H2" s="33"/>
      <c r="I2" s="76"/>
      <c r="J2" s="105"/>
    </row>
    <row r="3" spans="1:12" ht="25" customHeight="1" x14ac:dyDescent="0.25">
      <c r="A3" s="103"/>
      <c r="B3" s="104"/>
      <c r="C3" s="104"/>
      <c r="D3" s="104"/>
      <c r="E3" s="104"/>
      <c r="F3" s="104"/>
      <c r="G3" s="32"/>
      <c r="H3" s="733"/>
      <c r="I3" s="733"/>
      <c r="J3" s="105"/>
      <c r="L3" s="106"/>
    </row>
    <row r="4" spans="1:12" s="82" customFormat="1" ht="20.149999999999999" customHeight="1" thickBot="1" x14ac:dyDescent="0.3">
      <c r="A4" s="107"/>
      <c r="B4" s="108"/>
      <c r="C4" s="109"/>
      <c r="D4" s="110"/>
      <c r="E4" s="110"/>
      <c r="F4" s="110"/>
      <c r="G4" s="34"/>
      <c r="H4" s="35"/>
      <c r="I4" s="110"/>
      <c r="J4" s="241" t="str">
        <f>Cover_Sheet!F3</f>
        <v>Version V2.8</v>
      </c>
    </row>
    <row r="5" spans="1:12" s="91" customFormat="1" ht="42.5" thickBot="1" x14ac:dyDescent="0.3">
      <c r="A5" s="111" t="str">
        <f>TRANSLATOR!$B$40</f>
        <v>Regulated substances</v>
      </c>
      <c r="B5" s="111" t="str">
        <f>TRANSLATOR!$B$41</f>
        <v>CAS number</v>
      </c>
      <c r="C5" s="111" t="str">
        <f>TRANSLATOR!$B$42</f>
        <v>Ltd. / D</v>
      </c>
      <c r="D5" s="111" t="str">
        <f>TRANSLATOR!$B$274</f>
        <v>Limit value [mg/kg]</v>
      </c>
      <c r="E5" s="111" t="str">
        <f>TRANSLATOR!$B$44</f>
        <v xml:space="preserve">Concentration of ingredient </v>
      </c>
      <c r="F5" s="111" t="str">
        <f>TRANSLATOR!$B$45</f>
        <v>Designation of the material that contains the regulated substance</v>
      </c>
      <c r="G5" s="111" t="str">
        <f>TRANSLATOR!$B$46</f>
        <v>Examples occurrence</v>
      </c>
      <c r="H5" s="112" t="str">
        <f>TRANSLATOR!$B$39</f>
        <v>Comment</v>
      </c>
      <c r="I5" s="113" t="str">
        <f>TRANSLATOR!$B$47</f>
        <v>Entry
- included (E)
- changed (C)</v>
      </c>
      <c r="J5" s="114" t="str">
        <f>TRANSLATOR!$B$49</f>
        <v>Method of measurement</v>
      </c>
      <c r="K5" s="115"/>
    </row>
    <row r="6" spans="1:12" s="91" customFormat="1" ht="51.65" customHeight="1" thickBot="1" x14ac:dyDescent="0.3">
      <c r="A6" s="748" t="str">
        <f>TRANSLATOR!$B$108</f>
        <v>For operating elements such as soft grips or switches the Bosch business division PT is allowed to demand that all below listed 15 PAH remain under the detection limit of 0,1PPM (PAH-free). The requirement “PAH-free” will then be agreed separately in the parts specifications or by an agreement/contract between supplier and PT. In all other cases the following limit values have to be met.</v>
      </c>
      <c r="B6" s="749"/>
      <c r="C6" s="749"/>
      <c r="D6" s="749"/>
      <c r="E6" s="749"/>
      <c r="F6" s="749"/>
      <c r="G6" s="749"/>
      <c r="H6" s="749"/>
      <c r="I6" s="749"/>
      <c r="J6" s="750"/>
    </row>
    <row r="7" spans="1:12" ht="28.5" customHeight="1" x14ac:dyDescent="0.25">
      <c r="A7" s="485" t="s">
        <v>95</v>
      </c>
      <c r="B7" s="486" t="s">
        <v>32</v>
      </c>
      <c r="C7" s="250" t="s">
        <v>109</v>
      </c>
      <c r="D7" s="487" t="s">
        <v>1644</v>
      </c>
      <c r="E7" s="488"/>
      <c r="F7" s="489"/>
      <c r="G7" s="751" t="str">
        <f>TRANSLATOR!$B$51</f>
        <v>Black plastic and elastomer 
parts, e.g. cables, grommets, soft grips;
extender oil;
colors, carbon black</v>
      </c>
      <c r="H7" s="490" t="s">
        <v>1391</v>
      </c>
      <c r="I7" s="491" t="s">
        <v>997</v>
      </c>
      <c r="J7" s="251" t="s">
        <v>120</v>
      </c>
    </row>
    <row r="8" spans="1:12" x14ac:dyDescent="0.25">
      <c r="A8" s="492" t="s">
        <v>301</v>
      </c>
      <c r="B8" s="483" t="s">
        <v>33</v>
      </c>
      <c r="C8" s="385" t="s">
        <v>109</v>
      </c>
      <c r="D8" s="474" t="s">
        <v>1644</v>
      </c>
      <c r="E8" s="387"/>
      <c r="F8" s="256"/>
      <c r="G8" s="752"/>
      <c r="H8" s="467" t="s">
        <v>1391</v>
      </c>
      <c r="I8" s="386" t="s">
        <v>997</v>
      </c>
      <c r="J8" s="493" t="s">
        <v>120</v>
      </c>
    </row>
    <row r="9" spans="1:12" x14ac:dyDescent="0.25">
      <c r="A9" s="492" t="s">
        <v>96</v>
      </c>
      <c r="B9" s="483" t="s">
        <v>34</v>
      </c>
      <c r="C9" s="385" t="s">
        <v>109</v>
      </c>
      <c r="D9" s="474" t="s">
        <v>1644</v>
      </c>
      <c r="E9" s="387"/>
      <c r="F9" s="256"/>
      <c r="G9" s="752"/>
      <c r="H9" s="467" t="s">
        <v>1391</v>
      </c>
      <c r="I9" s="386" t="s">
        <v>997</v>
      </c>
      <c r="J9" s="493" t="s">
        <v>120</v>
      </c>
    </row>
    <row r="10" spans="1:12" x14ac:dyDescent="0.25">
      <c r="A10" s="492" t="s">
        <v>97</v>
      </c>
      <c r="B10" s="483" t="s">
        <v>35</v>
      </c>
      <c r="C10" s="385" t="s">
        <v>109</v>
      </c>
      <c r="D10" s="474" t="s">
        <v>1644</v>
      </c>
      <c r="E10" s="387"/>
      <c r="F10" s="256"/>
      <c r="G10" s="752"/>
      <c r="H10" s="467" t="s">
        <v>1391</v>
      </c>
      <c r="I10" s="386" t="s">
        <v>997</v>
      </c>
      <c r="J10" s="493" t="s">
        <v>120</v>
      </c>
    </row>
    <row r="11" spans="1:12" x14ac:dyDescent="0.25">
      <c r="A11" s="492" t="s">
        <v>98</v>
      </c>
      <c r="B11" s="483" t="s">
        <v>36</v>
      </c>
      <c r="C11" s="385" t="s">
        <v>109</v>
      </c>
      <c r="D11" s="474" t="s">
        <v>1644</v>
      </c>
      <c r="E11" s="387"/>
      <c r="F11" s="256"/>
      <c r="G11" s="752"/>
      <c r="H11" s="467" t="s">
        <v>1391</v>
      </c>
      <c r="I11" s="386" t="s">
        <v>997</v>
      </c>
      <c r="J11" s="493" t="s">
        <v>120</v>
      </c>
    </row>
    <row r="12" spans="1:12" x14ac:dyDescent="0.25">
      <c r="A12" s="492" t="s">
        <v>99</v>
      </c>
      <c r="B12" s="483" t="s">
        <v>37</v>
      </c>
      <c r="C12" s="385" t="s">
        <v>109</v>
      </c>
      <c r="D12" s="474" t="s">
        <v>1644</v>
      </c>
      <c r="E12" s="387"/>
      <c r="F12" s="256"/>
      <c r="G12" s="752"/>
      <c r="H12" s="467" t="s">
        <v>1391</v>
      </c>
      <c r="I12" s="386" t="s">
        <v>997</v>
      </c>
      <c r="J12" s="493" t="s">
        <v>120</v>
      </c>
    </row>
    <row r="13" spans="1:12" x14ac:dyDescent="0.25">
      <c r="A13" s="492" t="s">
        <v>100</v>
      </c>
      <c r="B13" s="483" t="s">
        <v>38</v>
      </c>
      <c r="C13" s="385" t="s">
        <v>109</v>
      </c>
      <c r="D13" s="474" t="s">
        <v>1644</v>
      </c>
      <c r="E13" s="387"/>
      <c r="F13" s="256"/>
      <c r="G13" s="752"/>
      <c r="H13" s="467" t="s">
        <v>1391</v>
      </c>
      <c r="I13" s="386" t="s">
        <v>997</v>
      </c>
      <c r="J13" s="493" t="s">
        <v>120</v>
      </c>
    </row>
    <row r="14" spans="1:12" ht="28" x14ac:dyDescent="0.25">
      <c r="A14" s="492" t="s">
        <v>302</v>
      </c>
      <c r="B14" s="483" t="s">
        <v>39</v>
      </c>
      <c r="C14" s="385" t="s">
        <v>109</v>
      </c>
      <c r="D14" s="474" t="s">
        <v>1644</v>
      </c>
      <c r="E14" s="387"/>
      <c r="F14" s="256"/>
      <c r="G14" s="752"/>
      <c r="H14" s="467" t="s">
        <v>1391</v>
      </c>
      <c r="I14" s="386" t="s">
        <v>997</v>
      </c>
      <c r="J14" s="493" t="s">
        <v>120</v>
      </c>
    </row>
    <row r="15" spans="1:12" x14ac:dyDescent="0.25">
      <c r="A15" s="492" t="s">
        <v>303</v>
      </c>
      <c r="B15" s="483" t="s">
        <v>40</v>
      </c>
      <c r="C15" s="385" t="s">
        <v>109</v>
      </c>
      <c r="D15" s="474" t="s">
        <v>1644</v>
      </c>
      <c r="E15" s="387"/>
      <c r="F15" s="256"/>
      <c r="G15" s="752"/>
      <c r="H15" s="484"/>
      <c r="I15" s="386" t="s">
        <v>997</v>
      </c>
      <c r="J15" s="493" t="s">
        <v>120</v>
      </c>
    </row>
    <row r="16" spans="1:12" x14ac:dyDescent="0.25">
      <c r="A16" s="492" t="s">
        <v>304</v>
      </c>
      <c r="B16" s="483" t="s">
        <v>41</v>
      </c>
      <c r="C16" s="385" t="s">
        <v>109</v>
      </c>
      <c r="D16" s="474" t="s">
        <v>1644</v>
      </c>
      <c r="E16" s="387"/>
      <c r="F16" s="256"/>
      <c r="G16" s="752"/>
      <c r="H16" s="484"/>
      <c r="I16" s="386" t="s">
        <v>997</v>
      </c>
      <c r="J16" s="493" t="s">
        <v>120</v>
      </c>
    </row>
    <row r="17" spans="1:16" ht="56" x14ac:dyDescent="0.25">
      <c r="A17" s="492" t="s">
        <v>121</v>
      </c>
      <c r="B17" s="483" t="s">
        <v>122</v>
      </c>
      <c r="C17" s="385" t="s">
        <v>109</v>
      </c>
      <c r="D17" s="472" t="s">
        <v>1645</v>
      </c>
      <c r="E17" s="387"/>
      <c r="F17" s="256"/>
      <c r="G17" s="752"/>
      <c r="H17" s="484"/>
      <c r="I17" s="386" t="s">
        <v>998</v>
      </c>
      <c r="J17" s="493" t="s">
        <v>120</v>
      </c>
    </row>
    <row r="18" spans="1:16" x14ac:dyDescent="0.25">
      <c r="A18" s="492" t="s">
        <v>101</v>
      </c>
      <c r="B18" s="483" t="s">
        <v>42</v>
      </c>
      <c r="C18" s="385" t="s">
        <v>109</v>
      </c>
      <c r="D18" s="474" t="s">
        <v>1646</v>
      </c>
      <c r="E18" s="387"/>
      <c r="F18" s="256"/>
      <c r="G18" s="752"/>
      <c r="H18" s="484"/>
      <c r="I18" s="386" t="s">
        <v>997</v>
      </c>
      <c r="J18" s="493" t="s">
        <v>120</v>
      </c>
    </row>
    <row r="19" spans="1:16" ht="218.15" customHeight="1" thickBot="1" x14ac:dyDescent="0.3">
      <c r="A19" s="494" t="s">
        <v>125</v>
      </c>
      <c r="B19" s="495" t="s">
        <v>123</v>
      </c>
      <c r="C19" s="496" t="s">
        <v>109</v>
      </c>
      <c r="D19" s="497" t="s">
        <v>1645</v>
      </c>
      <c r="E19" s="498"/>
      <c r="F19" s="476"/>
      <c r="G19" s="753"/>
      <c r="H19" s="499"/>
      <c r="I19" s="477" t="s">
        <v>998</v>
      </c>
      <c r="J19" s="500" t="s">
        <v>120</v>
      </c>
    </row>
    <row r="20" spans="1:16" x14ac:dyDescent="0.25">
      <c r="A20" s="734"/>
      <c r="B20" s="735"/>
      <c r="C20" s="735"/>
      <c r="D20" s="735"/>
      <c r="E20" s="735"/>
      <c r="F20" s="735"/>
    </row>
    <row r="21" spans="1:16" x14ac:dyDescent="0.25">
      <c r="A21" s="745" t="str">
        <f>TRANSLATOR!$B$39</f>
        <v>Comment</v>
      </c>
      <c r="B21" s="746"/>
      <c r="C21" s="746"/>
      <c r="D21" s="746"/>
      <c r="E21" s="746"/>
      <c r="F21" s="746"/>
      <c r="G21" s="746"/>
      <c r="H21" s="746"/>
      <c r="I21" s="746"/>
      <c r="J21" s="747"/>
    </row>
    <row r="22" spans="1:16" x14ac:dyDescent="0.25">
      <c r="A22" s="736"/>
      <c r="B22" s="737"/>
      <c r="C22" s="737"/>
      <c r="D22" s="737"/>
      <c r="E22" s="737"/>
      <c r="F22" s="737"/>
      <c r="G22" s="737"/>
      <c r="H22" s="737"/>
      <c r="I22" s="737"/>
      <c r="J22" s="738"/>
    </row>
    <row r="23" spans="1:16" x14ac:dyDescent="0.25">
      <c r="A23" s="739"/>
      <c r="B23" s="740"/>
      <c r="C23" s="740"/>
      <c r="D23" s="740"/>
      <c r="E23" s="740"/>
      <c r="F23" s="740"/>
      <c r="G23" s="740"/>
      <c r="H23" s="740"/>
      <c r="I23" s="740"/>
      <c r="J23" s="741"/>
    </row>
    <row r="24" spans="1:16" x14ac:dyDescent="0.25">
      <c r="A24" s="739"/>
      <c r="B24" s="740"/>
      <c r="C24" s="740"/>
      <c r="D24" s="740"/>
      <c r="E24" s="740"/>
      <c r="F24" s="740"/>
      <c r="G24" s="740"/>
      <c r="H24" s="740"/>
      <c r="I24" s="740"/>
      <c r="J24" s="741"/>
    </row>
    <row r="25" spans="1:16" ht="18.75" customHeight="1" x14ac:dyDescent="0.25">
      <c r="A25" s="739"/>
      <c r="B25" s="740"/>
      <c r="C25" s="740"/>
      <c r="D25" s="740"/>
      <c r="E25" s="740"/>
      <c r="F25" s="740"/>
      <c r="G25" s="740"/>
      <c r="H25" s="740"/>
      <c r="I25" s="740"/>
      <c r="J25" s="741"/>
    </row>
    <row r="26" spans="1:16" x14ac:dyDescent="0.25">
      <c r="A26" s="739"/>
      <c r="B26" s="740"/>
      <c r="C26" s="740"/>
      <c r="D26" s="740"/>
      <c r="E26" s="740"/>
      <c r="F26" s="740"/>
      <c r="G26" s="740"/>
      <c r="H26" s="740"/>
      <c r="I26" s="740"/>
      <c r="J26" s="741"/>
    </row>
    <row r="27" spans="1:16" x14ac:dyDescent="0.25">
      <c r="A27" s="739"/>
      <c r="B27" s="740"/>
      <c r="C27" s="740"/>
      <c r="D27" s="740"/>
      <c r="E27" s="740"/>
      <c r="F27" s="740"/>
      <c r="G27" s="740"/>
      <c r="H27" s="740"/>
      <c r="I27" s="740"/>
      <c r="J27" s="741"/>
    </row>
    <row r="28" spans="1:16" x14ac:dyDescent="0.25">
      <c r="A28" s="739"/>
      <c r="B28" s="740"/>
      <c r="C28" s="740"/>
      <c r="D28" s="740"/>
      <c r="E28" s="740"/>
      <c r="F28" s="740"/>
      <c r="G28" s="740"/>
      <c r="H28" s="740"/>
      <c r="I28" s="740"/>
      <c r="J28" s="741"/>
    </row>
    <row r="29" spans="1:16" s="87" customFormat="1" x14ac:dyDescent="0.25">
      <c r="A29" s="739"/>
      <c r="B29" s="740"/>
      <c r="C29" s="740"/>
      <c r="D29" s="740"/>
      <c r="E29" s="740"/>
      <c r="F29" s="740"/>
      <c r="G29" s="740"/>
      <c r="H29" s="740"/>
      <c r="I29" s="740"/>
      <c r="J29" s="741"/>
      <c r="K29" s="79"/>
      <c r="L29" s="79"/>
      <c r="M29" s="79"/>
      <c r="N29" s="79"/>
      <c r="O29" s="79"/>
      <c r="P29" s="79"/>
    </row>
    <row r="30" spans="1:16" s="87" customFormat="1" x14ac:dyDescent="0.25">
      <c r="A30" s="739"/>
      <c r="B30" s="740"/>
      <c r="C30" s="740"/>
      <c r="D30" s="740"/>
      <c r="E30" s="740"/>
      <c r="F30" s="740"/>
      <c r="G30" s="740"/>
      <c r="H30" s="740"/>
      <c r="I30" s="740"/>
      <c r="J30" s="741"/>
      <c r="K30" s="79"/>
      <c r="L30" s="79"/>
      <c r="M30" s="79"/>
      <c r="N30" s="79"/>
      <c r="O30" s="79"/>
      <c r="P30" s="79"/>
    </row>
    <row r="31" spans="1:16" s="87" customFormat="1" x14ac:dyDescent="0.25">
      <c r="A31" s="739"/>
      <c r="B31" s="740"/>
      <c r="C31" s="740"/>
      <c r="D31" s="740"/>
      <c r="E31" s="740"/>
      <c r="F31" s="740"/>
      <c r="G31" s="740"/>
      <c r="H31" s="740"/>
      <c r="I31" s="740"/>
      <c r="J31" s="741"/>
      <c r="K31" s="79"/>
      <c r="L31" s="79"/>
      <c r="M31" s="79"/>
      <c r="N31" s="79"/>
      <c r="O31" s="79"/>
      <c r="P31" s="79"/>
    </row>
    <row r="32" spans="1:16" s="87" customFormat="1" x14ac:dyDescent="0.25">
      <c r="A32" s="742"/>
      <c r="B32" s="743"/>
      <c r="C32" s="743"/>
      <c r="D32" s="743"/>
      <c r="E32" s="743"/>
      <c r="F32" s="743"/>
      <c r="G32" s="743"/>
      <c r="H32" s="743"/>
      <c r="I32" s="743"/>
      <c r="J32" s="744"/>
      <c r="K32" s="79"/>
      <c r="L32" s="79"/>
      <c r="M32" s="79"/>
      <c r="N32" s="79"/>
      <c r="O32" s="79"/>
      <c r="P32" s="79"/>
    </row>
    <row r="35" spans="1:16" s="87" customFormat="1" x14ac:dyDescent="0.25">
      <c r="A35" s="79"/>
      <c r="B35" s="78"/>
      <c r="C35" s="118"/>
      <c r="D35" s="119"/>
      <c r="F35" s="79"/>
      <c r="G35" s="79"/>
      <c r="H35" s="79"/>
      <c r="J35" s="79"/>
      <c r="K35" s="79"/>
      <c r="L35" s="79"/>
      <c r="M35" s="79"/>
      <c r="N35" s="79"/>
      <c r="O35" s="79"/>
      <c r="P35" s="79"/>
    </row>
    <row r="36" spans="1:16" s="87" customFormat="1" x14ac:dyDescent="0.25">
      <c r="A36" s="79"/>
      <c r="B36" s="79"/>
      <c r="C36" s="118"/>
      <c r="F36" s="79"/>
      <c r="G36" s="79"/>
      <c r="H36" s="79"/>
      <c r="J36" s="79"/>
      <c r="K36" s="79"/>
      <c r="L36" s="79"/>
      <c r="M36" s="79"/>
      <c r="N36" s="79"/>
      <c r="O36" s="79"/>
      <c r="P36" s="79"/>
    </row>
  </sheetData>
  <sheetProtection algorithmName="SHA-512" hashValue="Y3NEKeLf9SHpVAghwpHdidqMlvL+w1d7JiNKw5gZ5QpieGqOj0oMuarcABBEyYmODFr3PPLfJ/cUcEKAQ7J0+g==" saltValue="+H++lDJ41APUj49Hm37DlA==" spinCount="100000" sheet="1" objects="1" scenarios="1"/>
  <mergeCells count="6">
    <mergeCell ref="H3:I3"/>
    <mergeCell ref="A20:F20"/>
    <mergeCell ref="A22:J32"/>
    <mergeCell ref="A21:J21"/>
    <mergeCell ref="A6:J6"/>
    <mergeCell ref="G7:G19"/>
  </mergeCells>
  <phoneticPr fontId="83" type="noConversion"/>
  <printOptions horizontalCentered="1"/>
  <pageMargins left="0.23622047244094491" right="0.23622047244094491" top="0.74803149606299213" bottom="0.74803149606299213" header="0.31496062992125984" footer="0.31496062992125984"/>
  <pageSetup paperSize="9" scale="50" orientation="portrait" r:id="rId1"/>
  <headerFooter alignWithMargins="0">
    <oddHeader>&amp;LPower Tools N2580 supplier declaration&amp;CPower Tools declaration sheet</oddHeader>
    <oddFooter>&amp;LPTCD-01004-001&amp;CManagement of regulated substances in supply parts, Appendix 1&amp;RPT/PUQ
28.08.2024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B6A2-0392-4A11-8C05-419EBF512CD4}">
  <sheetPr codeName="Tabelle1">
    <tabColor rgb="FFC00000"/>
    <pageSetUpPr fitToPage="1"/>
  </sheetPr>
  <dimension ref="A1:M17"/>
  <sheetViews>
    <sheetView showGridLines="0" zoomScale="70" zoomScaleNormal="70" workbookViewId="0">
      <pane ySplit="4" topLeftCell="A5" activePane="bottomLeft" state="frozen"/>
      <selection pane="bottomLeft" activeCell="B7" sqref="B7:F7"/>
    </sheetView>
  </sheetViews>
  <sheetFormatPr baseColWidth="10" defaultColWidth="22.453125" defaultRowHeight="14" x14ac:dyDescent="0.25"/>
  <cols>
    <col min="1" max="1" width="34.54296875" style="79" customWidth="1"/>
    <col min="2" max="2" width="15" style="79" customWidth="1"/>
    <col min="3" max="3" width="6.81640625" style="86" customWidth="1"/>
    <col min="4" max="5" width="16.453125" style="87" customWidth="1"/>
    <col min="6" max="6" width="27.1796875" style="79" customWidth="1"/>
    <col min="7" max="7" width="22" style="79" customWidth="1"/>
    <col min="8" max="9" width="15.453125" style="79" customWidth="1"/>
    <col min="10" max="16384" width="22.453125" style="79"/>
  </cols>
  <sheetData>
    <row r="1" spans="1:13" ht="40" customHeight="1" x14ac:dyDescent="0.25">
      <c r="A1" s="501"/>
      <c r="B1" s="502"/>
      <c r="C1" s="502"/>
      <c r="D1" s="502"/>
      <c r="E1" s="502"/>
      <c r="F1" s="502"/>
      <c r="G1" s="503"/>
    </row>
    <row r="2" spans="1:13" ht="25" customHeight="1" x14ac:dyDescent="0.25">
      <c r="A2" s="504" t="s">
        <v>1814</v>
      </c>
      <c r="B2" s="104"/>
      <c r="C2" s="104"/>
      <c r="D2" s="104"/>
      <c r="E2" s="104"/>
      <c r="F2" s="104"/>
      <c r="G2" s="505"/>
    </row>
    <row r="3" spans="1:13" ht="25" customHeight="1" x14ac:dyDescent="0.25">
      <c r="A3" s="504"/>
      <c r="B3" s="104"/>
      <c r="C3" s="104"/>
      <c r="D3" s="104"/>
      <c r="E3" s="104"/>
      <c r="F3" s="104"/>
      <c r="G3" s="505"/>
      <c r="I3" s="106"/>
    </row>
    <row r="4" spans="1:13" s="82" customFormat="1" ht="20.149999999999999" customHeight="1" x14ac:dyDescent="0.25">
      <c r="A4" s="506"/>
      <c r="B4" s="507"/>
      <c r="C4" s="508"/>
      <c r="D4" s="509"/>
      <c r="E4" s="509"/>
      <c r="F4" s="509"/>
      <c r="G4" s="510" t="str">
        <f>Cover_Sheet!F3</f>
        <v>Version V2.8</v>
      </c>
    </row>
    <row r="5" spans="1:13" ht="66" customHeight="1" x14ac:dyDescent="0.25">
      <c r="A5" s="754" t="str">
        <f>TRANSLATOR!B282</f>
        <v>All materials delivered to Bosch Power Tools shall comply with the Regulation (EU) 2019/1021 EU POP (POP = Persistent Organic Pollutants). The supplier is obliged to track and to inform Bosch purchasing contact immediately if they receive information that any of the substances stated in the POP Stockholm Convention may be included in supplied material.</v>
      </c>
      <c r="B5" s="754"/>
      <c r="C5" s="754"/>
      <c r="D5" s="754"/>
      <c r="E5" s="754"/>
      <c r="F5" s="754"/>
      <c r="G5" s="754"/>
    </row>
    <row r="6" spans="1:13" x14ac:dyDescent="0.25">
      <c r="A6" s="92" t="s">
        <v>1814</v>
      </c>
      <c r="B6" s="755" t="s">
        <v>1815</v>
      </c>
      <c r="C6" s="755"/>
      <c r="D6" s="755"/>
      <c r="E6" s="755"/>
      <c r="F6" s="755"/>
      <c r="G6" s="93"/>
    </row>
    <row r="7" spans="1:13" s="87" customFormat="1" ht="39" customHeight="1" x14ac:dyDescent="0.3">
      <c r="A7" s="92" t="str">
        <f>TRANSLATOR!B283</f>
        <v xml:space="preserve">List of substances restricted under Stockholm Convention: </v>
      </c>
      <c r="B7" s="755" t="s">
        <v>1813</v>
      </c>
      <c r="C7" s="755"/>
      <c r="D7" s="755"/>
      <c r="E7" s="755"/>
      <c r="F7" s="755"/>
      <c r="G7" s="94"/>
      <c r="H7" s="79"/>
      <c r="I7" s="79"/>
      <c r="J7" s="79"/>
      <c r="K7" s="79"/>
      <c r="L7" s="79"/>
      <c r="M7" s="79"/>
    </row>
    <row r="8" spans="1:13" s="87" customFormat="1" x14ac:dyDescent="0.3">
      <c r="A8" s="95"/>
      <c r="B8" s="309"/>
      <c r="C8" s="309"/>
      <c r="D8" s="94"/>
      <c r="E8" s="94"/>
      <c r="F8" s="94"/>
      <c r="G8" s="94"/>
      <c r="H8" s="79"/>
      <c r="I8" s="79"/>
      <c r="J8" s="79"/>
      <c r="K8" s="79"/>
      <c r="L8" s="79"/>
      <c r="M8" s="79"/>
    </row>
    <row r="10" spans="1:13" ht="42" x14ac:dyDescent="0.25">
      <c r="A10" s="724" t="str">
        <f>TRANSLATOR!$B$40</f>
        <v>Regulated substances</v>
      </c>
      <c r="B10" s="724"/>
      <c r="C10" s="724" t="str">
        <f>TRANSLATOR!$B$41</f>
        <v>CAS number</v>
      </c>
      <c r="D10" s="724"/>
      <c r="E10" s="258" t="str">
        <f>TRANSLATOR!$B$64</f>
        <v>Concentration of ingredient [mass%]</v>
      </c>
      <c r="F10" s="724" t="str">
        <f>TRANSLATOR!$B$45</f>
        <v>Designation of the material that contains the regulated substance</v>
      </c>
      <c r="G10" s="724"/>
    </row>
    <row r="11" spans="1:13" x14ac:dyDescent="0.3">
      <c r="A11" s="725"/>
      <c r="B11" s="726"/>
      <c r="C11" s="727"/>
      <c r="D11" s="728"/>
      <c r="E11" s="263"/>
      <c r="F11" s="729"/>
      <c r="G11" s="729"/>
    </row>
    <row r="12" spans="1:13" x14ac:dyDescent="0.3">
      <c r="A12" s="725"/>
      <c r="B12" s="726"/>
      <c r="C12" s="727"/>
      <c r="D12" s="728"/>
      <c r="E12" s="263"/>
      <c r="F12" s="729"/>
      <c r="G12" s="729"/>
    </row>
    <row r="13" spans="1:13" x14ac:dyDescent="0.3">
      <c r="A13" s="725"/>
      <c r="B13" s="726"/>
      <c r="C13" s="727"/>
      <c r="D13" s="728"/>
      <c r="E13" s="263"/>
      <c r="F13" s="729"/>
      <c r="G13" s="729"/>
    </row>
    <row r="14" spans="1:13" x14ac:dyDescent="0.3">
      <c r="A14" s="725"/>
      <c r="B14" s="726"/>
      <c r="C14" s="727"/>
      <c r="D14" s="728"/>
      <c r="E14" s="263"/>
      <c r="F14" s="729"/>
      <c r="G14" s="729"/>
    </row>
    <row r="15" spans="1:13" x14ac:dyDescent="0.3">
      <c r="A15" s="725"/>
      <c r="B15" s="726"/>
      <c r="C15" s="727"/>
      <c r="D15" s="728"/>
      <c r="E15" s="263"/>
      <c r="F15" s="729"/>
      <c r="G15" s="729"/>
    </row>
    <row r="16" spans="1:13" x14ac:dyDescent="0.3">
      <c r="A16" s="725"/>
      <c r="B16" s="726"/>
      <c r="C16" s="727"/>
      <c r="D16" s="728"/>
      <c r="E16" s="263"/>
      <c r="F16" s="729"/>
      <c r="G16" s="729"/>
    </row>
    <row r="17" spans="1:7" x14ac:dyDescent="0.3">
      <c r="A17" s="725"/>
      <c r="B17" s="726"/>
      <c r="C17" s="727"/>
      <c r="D17" s="728"/>
      <c r="E17" s="263"/>
      <c r="F17" s="729"/>
      <c r="G17" s="729"/>
    </row>
  </sheetData>
  <sheetProtection algorithmName="SHA-512" hashValue="RBQegvXwhcUwqTAPVA5u9eh6T9xaCuNjOMtci6XPUh2HGaalHec1ibQNADa93cPvkg6K3pURKlY190uehKAVcw==" saltValue="YDCkTmwmgr+yzTHMER3MJA==" spinCount="100000" sheet="1" objects="1" scenarios="1"/>
  <mergeCells count="27">
    <mergeCell ref="A5:G5"/>
    <mergeCell ref="A17:B17"/>
    <mergeCell ref="C17:D17"/>
    <mergeCell ref="F17:G17"/>
    <mergeCell ref="B6:F6"/>
    <mergeCell ref="B7:F7"/>
    <mergeCell ref="A15:B15"/>
    <mergeCell ref="C15:D15"/>
    <mergeCell ref="F15:G15"/>
    <mergeCell ref="A16:B16"/>
    <mergeCell ref="C16:D16"/>
    <mergeCell ref="F16:G16"/>
    <mergeCell ref="A13:B13"/>
    <mergeCell ref="C13:D13"/>
    <mergeCell ref="F13:G13"/>
    <mergeCell ref="A14:B14"/>
    <mergeCell ref="A10:B10"/>
    <mergeCell ref="C10:D10"/>
    <mergeCell ref="F10:G10"/>
    <mergeCell ref="F14:G14"/>
    <mergeCell ref="A11:B11"/>
    <mergeCell ref="C11:D11"/>
    <mergeCell ref="F11:G11"/>
    <mergeCell ref="A12:B12"/>
    <mergeCell ref="C12:D12"/>
    <mergeCell ref="F12:G12"/>
    <mergeCell ref="C14:D14"/>
  </mergeCells>
  <phoneticPr fontId="95" type="noConversion"/>
  <hyperlinks>
    <hyperlink ref="B7" r:id="rId1" xr:uid="{FAF1F73C-F315-48FB-8949-FD348951EB58}"/>
    <hyperlink ref="B6" r:id="rId2" xr:uid="{CC40643B-0419-4480-984F-340A7DFD2551}"/>
  </hyperlinks>
  <printOptions horizontalCentered="1"/>
  <pageMargins left="0.23622047244094491" right="0.23622047244094491" top="0.74803149606299213" bottom="0.74803149606299213" header="0.31496062992125984" footer="0.31496062992125984"/>
  <pageSetup paperSize="9" orientation="landscape" r:id="rId3"/>
  <headerFooter alignWithMargins="0">
    <oddHeader>&amp;LPower Tools N2580 supplier declaration&amp;CPower Tools declaration sheet</oddHeader>
    <oddFooter>&amp;LPTCD-01004-001&amp;CManagement of regulated substances in supply parts, Appendix 1&amp;RPT/PUQ
28.08.2024</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ILMBoschDocument" ma:contentTypeID="0x010100390F5A87AC47ED4C93453B97702D037C0100BA44563153F0DF41AC6C8899C24B4357" ma:contentTypeVersion="35" ma:contentTypeDescription="Bosch Document Content Type for ILM" ma:contentTypeScope="" ma:versionID="d456666074f77121a17f97c9fd37d3e0">
  <xsd:schema xmlns:xsd="http://www.w3.org/2001/XMLSchema" xmlns:xs="http://www.w3.org/2001/XMLSchema" xmlns:p="http://schemas.microsoft.com/office/2006/metadata/properties" xmlns:ns2="bece8704-0f9f-4155-8744-e8d43d1f4353" xmlns:ns3="bca0bc44-19d1-4824-98a4-321de56310bf" targetNamespace="http://schemas.microsoft.com/office/2006/metadata/properties" ma:root="true" ma:fieldsID="e2a2e67934a56cc2b217b6cf2860e951" ns2:_="" ns3:_="">
    <xsd:import namespace="bece8704-0f9f-4155-8744-e8d43d1f4353"/>
    <xsd:import namespace="bca0bc44-19d1-4824-98a4-321de56310bf"/>
    <xsd:element name="properties">
      <xsd:complexType>
        <xsd:sequence>
          <xsd:element name="documentManagement">
            <xsd:complexType>
              <xsd:all>
                <xsd:element ref="ns2:_dlc_DocId" minOccurs="0"/>
                <xsd:element ref="ns2:_dlc_DocIdUrl" minOccurs="0"/>
                <xsd:element ref="ns2:_dlc_DocIdPersistId" minOccurs="0"/>
                <xsd:element ref="ns2:d264c405691a441490deebdc36bc5d79" minOccurs="0"/>
                <xsd:element ref="ns2:TaxCatchAll" minOccurs="0"/>
                <xsd:element ref="ns2:TaxCatchAllLabel" minOccurs="0"/>
                <xsd:element ref="ns2:CSC"/>
                <xsd:element ref="ns2:ASC"/>
                <xsd:element ref="ns2:ISC"/>
                <xsd:element ref="ns2:ArchivingPeriod"/>
                <xsd:element ref="ns2:Safeguarding"/>
                <xsd:element ref="ns2:Historicalrelevance"/>
                <xsd:element ref="ns2:IlmBasedOn" minOccurs="0"/>
                <xsd:element ref="ns2:LockedStatus" minOccurs="0"/>
                <xsd:element ref="ns2:LockedBy" minOccurs="0"/>
                <xsd:element ref="ns2:ILMItemType" minOccurs="0"/>
                <xsd:element ref="ns2:ILMCreationRevision" minOccurs="0"/>
                <xsd:element ref="ns2:Revisions" minOccurs="0"/>
                <xsd:element ref="ns3:OriginalSubject" minOccurs="0"/>
                <xsd:element ref="ns3:From1" minOccurs="0"/>
                <xsd:element ref="ns3:Cc" minOccurs="0"/>
                <xsd:element ref="ns3:Bcc" minOccurs="0"/>
                <xsd:element ref="ns3:Conversation-Topic" minOccurs="0"/>
                <xsd:element ref="ns3:Date1" minOccurs="0"/>
                <xsd:element ref="ns3:Reply-To" minOccurs="0"/>
                <xsd:element ref="ns3:To" minOccurs="0"/>
                <xsd:element ref="ns3:Received" minOccurs="0"/>
                <xsd:element ref="ns3:Attachment" minOccurs="0"/>
                <xsd:element ref="ns3:Sensitivity" minOccurs="0"/>
                <xsd:element ref="ns3:Importance" minOccurs="0"/>
                <xsd:element ref="ns3:In-Reply-To" minOccurs="0"/>
                <xsd:element ref="ns3:References" minOccurs="0"/>
                <xsd:element ref="ns3:Conversation-Index" minOccurs="0"/>
                <xsd:element ref="ns3:MailPreviewData" minOccurs="0"/>
                <xsd:element ref="ns3:MessageClass" minOccurs="0"/>
                <xsd:element ref="ns3:Message-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e8704-0f9f-4155-8744-e8d43d1f435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264c405691a441490deebdc36bc5d79" ma:index="11" nillable="true" ma:taxonomy="true" ma:internalName="d264c405691a441490deebdc36bc5d79" ma:taxonomyFieldName="DMSKeywords" ma:displayName="Keywords" ma:fieldId="{d264c405-691a-4414-90de-ebdc36bc5d79}" ma:sspId="b81b984e-7d9a-4f77-a40b-67f8485df2c3" ma:termSetId="c2f3f86a-4956-40bf-af27-2ae66539bad4" ma:anchorId="00000000-0000-0000-0000-000000000000" ma:open="true" ma:isKeyword="false">
      <xsd:complexType>
        <xsd:sequence>
          <xsd:element ref="pc:Terms" minOccurs="0" maxOccurs="1"/>
        </xsd:sequence>
      </xsd:complexType>
    </xsd:element>
    <xsd:element name="TaxCatchAll" ma:index="12" nillable="true" ma:displayName="Taxonomy Catch All Column" ma:hidden="true" ma:list="{4ab79653-7fbc-4142-b641-2f792735cb68}" ma:internalName="TaxCatchAll" ma:showField="CatchAllData" ma:web="bece8704-0f9f-4155-8744-e8d43d1f435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ab79653-7fbc-4142-b641-2f792735cb68}" ma:internalName="TaxCatchAllLabel" ma:readOnly="true" ma:showField="CatchAllDataLabel" ma:web="bece8704-0f9f-4155-8744-e8d43d1f4353">
      <xsd:complexType>
        <xsd:complexContent>
          <xsd:extension base="dms:MultiChoiceLookup">
            <xsd:sequence>
              <xsd:element name="Value" type="dms:Lookup" maxOccurs="unbounded" minOccurs="0" nillable="true"/>
            </xsd:sequence>
          </xsd:extension>
        </xsd:complexContent>
      </xsd:complexType>
    </xsd:element>
    <xsd:element name="CSC" ma:index="15" ma:displayName="C-SC" ma:default="1" ma:description="Security Class for Confidentiality" ma:format="Dropdown" ma:indexed="true" ma:internalName="CSC" ma:readOnly="false">
      <xsd:simpleType>
        <xsd:restriction base="dms:Choice">
          <xsd:enumeration value="0"/>
          <xsd:enumeration value="1"/>
          <xsd:enumeration value="2"/>
          <xsd:enumeration value="3"/>
        </xsd:restriction>
      </xsd:simpleType>
    </xsd:element>
    <xsd:element name="ASC" ma:index="16" ma:displayName="A-SC" ma:default="1" ma:description="Security Class for Availability" ma:format="Dropdown" ma:indexed="true" ma:internalName="ASC" ma:readOnly="false">
      <xsd:simpleType>
        <xsd:restriction base="dms:Choice">
          <xsd:enumeration value="0"/>
          <xsd:enumeration value="1"/>
          <xsd:enumeration value="2"/>
          <xsd:enumeration value="3"/>
        </xsd:restriction>
      </xsd:simpleType>
    </xsd:element>
    <xsd:element name="ISC" ma:index="17" ma:displayName="I-SC" ma:default="1" ma:description="Security Class for Integrity" ma:format="Dropdown" ma:internalName="ISC" ma:readOnly="false">
      <xsd:simpleType>
        <xsd:restriction base="dms:Choice">
          <xsd:enumeration value="0"/>
          <xsd:enumeration value="1"/>
          <xsd:enumeration value="2"/>
          <xsd:enumeration value="3"/>
        </xsd:restriction>
      </xsd:simpleType>
    </xsd:element>
    <xsd:element name="ArchivingPeriod" ma:index="18" ma:displayName="Archiving Period (in years)" ma:default="35" ma:description="File will be deleted from the archive after end of the archiving" ma:format="Dropdown" ma:indexed="true" ma:internalName="ArchivingPeriod" ma:readOnly="false">
      <xsd:simpleType>
        <xsd:union memberTypes="dms:Text">
          <xsd:simpleType>
            <xsd:restriction base="dms:Choice">
              <xsd:enumeration value="1"/>
              <xsd:enumeration value="3"/>
              <xsd:enumeration value="6"/>
              <xsd:enumeration value="10"/>
              <xsd:enumeration value="15"/>
              <xsd:enumeration value="35"/>
              <xsd:enumeration value="Delete when archiving"/>
              <xsd:enumeration value="infinite"/>
            </xsd:restriction>
          </xsd:simpleType>
        </xsd:union>
      </xsd:simpleType>
    </xsd:element>
    <xsd:element name="Safeguarding" ma:index="19" ma:displayName="Safeguarding" ma:default="No" ma:description="Special safeguarding requirements" ma:format="Dropdown" ma:internalName="Safeguarding" ma:readOnly="false">
      <xsd:simpleType>
        <xsd:restriction base="dms:Choice">
          <xsd:enumeration value="Yes"/>
          <xsd:enumeration value="No"/>
        </xsd:restriction>
      </xsd:simpleType>
    </xsd:element>
    <xsd:element name="Historicalrelevance" ma:index="20" ma:displayName="Historical relevance" ma:default="No" ma:description="Handover to C/CCH" ma:format="Dropdown" ma:internalName="Historicalrelevance" ma:readOnly="false">
      <xsd:simpleType>
        <xsd:restriction base="dms:Choice">
          <xsd:enumeration value="Yes"/>
          <xsd:enumeration value="No"/>
        </xsd:restriction>
      </xsd:simpleType>
    </xsd:element>
    <xsd:element name="IlmBasedOn" ma:index="21" nillable="true" ma:displayName="Based on" ma:internalName="IlmBasedOn" ma:readOnly="true">
      <xsd:simpleType>
        <xsd:restriction base="dms:Text"/>
      </xsd:simpleType>
    </xsd:element>
    <xsd:element name="LockedStatus" ma:index="22" nillable="true" ma:displayName="Locked Status" ma:default="Unlocked" ma:internalName="LockedStatus" ma:readOnly="true">
      <xsd:simpleType>
        <xsd:restriction base="dms:Text"/>
      </xsd:simpleType>
    </xsd:element>
    <xsd:element name="LockedBy" ma:index="23" nillable="true" ma:displayName="Locked By" ma:internalName="Lock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LMItemType" ma:index="24" nillable="true" ma:displayName="ILMItemType" ma:default="ConceptualItem" ma:indexed="true" ma:internalName="ILMItemType" ma:readOnly="true">
      <xsd:simpleType>
        <xsd:restriction base="dms:Text"/>
      </xsd:simpleType>
    </xsd:element>
    <xsd:element name="ILMCreationRevision" ma:index="25" nillable="true" ma:displayName="Creating Revision" ma:internalName="ILMCreationRevision" ma:readOnly="true">
      <xsd:simpleType>
        <xsd:restriction base="dms:Boolean"/>
      </xsd:simpleType>
    </xsd:element>
    <xsd:element name="Revisions" ma:index="26" nillable="true" ma:displayName="Revision set" ma:internalName="Revisions"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a0bc44-19d1-4824-98a4-321de56310bf" elementFormDefault="qualified">
    <xsd:import namespace="http://schemas.microsoft.com/office/2006/documentManagement/types"/>
    <xsd:import namespace="http://schemas.microsoft.com/office/infopath/2007/PartnerControls"/>
    <xsd:element name="OriginalSubject" ma:index="27" nillable="true" ma:displayName="OriginalSubject" ma:internalName="OriginalSubject">
      <xsd:simpleType>
        <xsd:restriction base="dms:Text">
          <xsd:maxLength value="255"/>
        </xsd:restriction>
      </xsd:simpleType>
    </xsd:element>
    <xsd:element name="From1" ma:index="28" nillable="true" ma:displayName="From" ma:internalName="From1">
      <xsd:simpleType>
        <xsd:restriction base="dms:Text">
          <xsd:maxLength value="255"/>
        </xsd:restriction>
      </xsd:simpleType>
    </xsd:element>
    <xsd:element name="Cc" ma:index="29" nillable="true" ma:displayName="Cc" ma:internalName="Cc">
      <xsd:simpleType>
        <xsd:restriction base="dms:Note">
          <xsd:maxLength value="255"/>
        </xsd:restriction>
      </xsd:simpleType>
    </xsd:element>
    <xsd:element name="Bcc" ma:index="30" nillable="true" ma:displayName="Bcc" ma:internalName="Bcc">
      <xsd:simpleType>
        <xsd:restriction base="dms:Note">
          <xsd:maxLength value="255"/>
        </xsd:restriction>
      </xsd:simpleType>
    </xsd:element>
    <xsd:element name="Conversation-Topic" ma:index="31" nillable="true" ma:displayName="Conversation-Topic" ma:internalName="Conversation_x002d_Topic">
      <xsd:simpleType>
        <xsd:restriction base="dms:Text">
          <xsd:maxLength value="255"/>
        </xsd:restriction>
      </xsd:simpleType>
    </xsd:element>
    <xsd:element name="Date1" ma:index="32" nillable="true" ma:displayName="Date" ma:format="DateOnly" ma:internalName="Date1">
      <xsd:simpleType>
        <xsd:restriction base="dms:DateTime"/>
      </xsd:simpleType>
    </xsd:element>
    <xsd:element name="Reply-To" ma:index="33" nillable="true" ma:displayName="Reply-To" ma:internalName="Reply_x002d_To">
      <xsd:simpleType>
        <xsd:restriction base="dms:Text">
          <xsd:maxLength value="255"/>
        </xsd:restriction>
      </xsd:simpleType>
    </xsd:element>
    <xsd:element name="To" ma:index="34" nillable="true" ma:displayName="To" ma:internalName="To">
      <xsd:simpleType>
        <xsd:restriction base="dms:Note">
          <xsd:maxLength value="255"/>
        </xsd:restriction>
      </xsd:simpleType>
    </xsd:element>
    <xsd:element name="Received" ma:index="35" nillable="true" ma:displayName="Received" ma:internalName="Received">
      <xsd:simpleType>
        <xsd:restriction base="dms:Text">
          <xsd:maxLength value="255"/>
        </xsd:restriction>
      </xsd:simpleType>
    </xsd:element>
    <xsd:element name="Attachment" ma:index="36" nillable="true" ma:displayName="Attachment" ma:default="1" ma:internalName="Attachment">
      <xsd:simpleType>
        <xsd:restriction base="dms:Boolean"/>
      </xsd:simpleType>
    </xsd:element>
    <xsd:element name="Sensitivity" ma:index="37" nillable="true" ma:displayName="Sensitivity" ma:internalName="Sensitivity">
      <xsd:simpleType>
        <xsd:restriction base="dms:Text">
          <xsd:maxLength value="255"/>
        </xsd:restriction>
      </xsd:simpleType>
    </xsd:element>
    <xsd:element name="Importance" ma:index="38" nillable="true" ma:displayName="Importance" ma:internalName="Importance">
      <xsd:simpleType>
        <xsd:restriction base="dms:Text">
          <xsd:maxLength value="255"/>
        </xsd:restriction>
      </xsd:simpleType>
    </xsd:element>
    <xsd:element name="In-Reply-To" ma:index="39" nillable="true" ma:displayName="In-Reply-To" ma:internalName="In_x002d_Reply_x002d_To">
      <xsd:simpleType>
        <xsd:restriction base="dms:Text">
          <xsd:maxLength value="255"/>
        </xsd:restriction>
      </xsd:simpleType>
    </xsd:element>
    <xsd:element name="References" ma:index="40" nillable="true" ma:displayName="References" ma:internalName="References">
      <xsd:simpleType>
        <xsd:restriction base="dms:Text">
          <xsd:maxLength value="255"/>
        </xsd:restriction>
      </xsd:simpleType>
    </xsd:element>
    <xsd:element name="Conversation-Index" ma:index="41" nillable="true" ma:displayName="Conversation-Index" ma:internalName="Conversation_x002d_Index" ma:readOnly="false">
      <xsd:simpleType>
        <xsd:restriction base="dms:Text">
          <xsd:maxLength value="255"/>
        </xsd:restriction>
      </xsd:simpleType>
    </xsd:element>
    <xsd:element name="MailPreviewData" ma:index="42" nillable="true" ma:displayName="MailPreviewData" ma:internalName="MailPreviewData" ma:readOnly="false">
      <xsd:simpleType>
        <xsd:restriction base="dms:Note"/>
      </xsd:simpleType>
    </xsd:element>
    <xsd:element name="MessageClass" ma:index="43" nillable="true" ma:displayName="MessageClass" ma:internalName="MessageClass" ma:readOnly="false">
      <xsd:simpleType>
        <xsd:restriction base="dms:Text">
          <xsd:maxLength value="255"/>
        </xsd:restriction>
      </xsd:simpleType>
    </xsd:element>
    <xsd:element name="Message-ID" ma:index="44" nillable="true" ma:displayName="Message-ID" ma:internalName="Message_x002d_ID"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ece8704-0f9f-4155-8744-e8d43d1f4353"/>
    <_dlc_DocId xmlns="bece8704-0f9f-4155-8744-e8d43d1f4353">P14S084473-335945771-136</_dlc_DocId>
    <_dlc_DocIdUrl xmlns="bece8704-0f9f-4155-8744-e8d43d1f4353">
      <Url>https://sites.inside-share4.bosch.com/sites/084473/_layouts/15/DocIdRedir.aspx?ID=P14S084473-335945771-136</Url>
      <Description>P14S084473-335945771-136</Description>
    </_dlc_DocIdUrl>
    <Conversation-Topic xmlns="bca0bc44-19d1-4824-98a4-321de56310bf" xsi:nil="true"/>
    <ISC xmlns="bece8704-0f9f-4155-8744-e8d43d1f4353">1</ISC>
    <Received xmlns="bca0bc44-19d1-4824-98a4-321de56310bf" xsi:nil="true"/>
    <Importance xmlns="bca0bc44-19d1-4824-98a4-321de56310bf" xsi:nil="true"/>
    <MessageClass xmlns="bca0bc44-19d1-4824-98a4-321de56310bf" xsi:nil="true"/>
    <Safeguarding xmlns="bece8704-0f9f-4155-8744-e8d43d1f4353">No</Safeguarding>
    <Conversation-Index xmlns="bca0bc44-19d1-4824-98a4-321de56310bf" xsi:nil="true"/>
    <Bcc xmlns="bca0bc44-19d1-4824-98a4-321de56310bf" xsi:nil="true"/>
    <Sensitivity xmlns="bca0bc44-19d1-4824-98a4-321de56310bf" xsi:nil="true"/>
    <Historicalrelevance xmlns="bece8704-0f9f-4155-8744-e8d43d1f4353">No</Historicalrelevance>
    <To xmlns="bca0bc44-19d1-4824-98a4-321de56310bf" xsi:nil="true"/>
    <d264c405691a441490deebdc36bc5d79 xmlns="bece8704-0f9f-4155-8744-e8d43d1f4353">
      <Terms xmlns="http://schemas.microsoft.com/office/infopath/2007/PartnerControls"/>
    </d264c405691a441490deebdc36bc5d79>
    <CSC xmlns="bece8704-0f9f-4155-8744-e8d43d1f4353">1</CSC>
    <Reply-To xmlns="bca0bc44-19d1-4824-98a4-321de56310bf" xsi:nil="true"/>
    <In-Reply-To xmlns="bca0bc44-19d1-4824-98a4-321de56310bf" xsi:nil="true"/>
    <MailPreviewData xmlns="bca0bc44-19d1-4824-98a4-321de56310bf" xsi:nil="true"/>
    <ASC xmlns="bece8704-0f9f-4155-8744-e8d43d1f4353">1</ASC>
    <Date1 xmlns="bca0bc44-19d1-4824-98a4-321de56310bf" xsi:nil="true"/>
    <Attachment xmlns="bca0bc44-19d1-4824-98a4-321de56310bf">true</Attachment>
    <References xmlns="bca0bc44-19d1-4824-98a4-321de56310bf" xsi:nil="true"/>
    <Cc xmlns="bca0bc44-19d1-4824-98a4-321de56310bf" xsi:nil="true"/>
    <Message-ID xmlns="bca0bc44-19d1-4824-98a4-321de56310bf" xsi:nil="true"/>
    <ArchivingPeriod xmlns="bece8704-0f9f-4155-8744-e8d43d1f4353">35</ArchivingPeriod>
    <OriginalSubject xmlns="bca0bc44-19d1-4824-98a4-321de56310bf" xsi:nil="true"/>
    <From1 xmlns="bca0bc44-19d1-4824-98a4-321de56310bf" xsi:nil="true"/>
    <Revisions xmlns="bece8704-0f9f-4155-8744-e8d43d1f4353">
      <Url xsi:nil="true"/>
      <Description xsi:nil="true"/>
    </Revisions>
    <LockedStatus xmlns="bece8704-0f9f-4155-8744-e8d43d1f4353">Unlocked</LockedStatus>
    <ILMCreationRevision xmlns="bece8704-0f9f-4155-8744-e8d43d1f4353">false</ILMCreationRevision>
    <IlmBasedOn xmlns="bece8704-0f9f-4155-8744-e8d43d1f4353" xsi:nil="true"/>
    <ILMItemType xmlns="bece8704-0f9f-4155-8744-e8d43d1f4353">ConceptualItem</ILMItemType>
    <LockedBy xmlns="bece8704-0f9f-4155-8744-e8d43d1f4353">
      <UserInfo>
        <DisplayName/>
        <AccountId xsi:nil="true"/>
        <AccountType/>
      </UserInfo>
    </LockedBy>
  </documentManagement>
</p:properties>
</file>

<file path=customXml/itemProps1.xml><?xml version="1.0" encoding="utf-8"?>
<ds:datastoreItem xmlns:ds="http://schemas.openxmlformats.org/officeDocument/2006/customXml" ds:itemID="{8FB943BA-965B-4B3D-9BDD-828CEA5CF1C5}">
  <ds:schemaRefs>
    <ds:schemaRef ds:uri="http://schemas.microsoft.com/sharepoint/v3/contenttype/forms"/>
  </ds:schemaRefs>
</ds:datastoreItem>
</file>

<file path=customXml/itemProps2.xml><?xml version="1.0" encoding="utf-8"?>
<ds:datastoreItem xmlns:ds="http://schemas.openxmlformats.org/officeDocument/2006/customXml" ds:itemID="{5588779F-B160-43D8-A68C-B11DBE4A5423}">
  <ds:schemaRefs>
    <ds:schemaRef ds:uri="http://schemas.microsoft.com/sharepoint/events"/>
  </ds:schemaRefs>
</ds:datastoreItem>
</file>

<file path=customXml/itemProps3.xml><?xml version="1.0" encoding="utf-8"?>
<ds:datastoreItem xmlns:ds="http://schemas.openxmlformats.org/officeDocument/2006/customXml" ds:itemID="{607F0F61-33F5-4453-9A9A-82680E7E8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ce8704-0f9f-4155-8744-e8d43d1f4353"/>
    <ds:schemaRef ds:uri="bca0bc44-19d1-4824-98a4-321de56310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68D153-28FA-422D-A0F5-87679AEF9857}">
  <ds:schemaRefs>
    <ds:schemaRef ds:uri="http://purl.org/dc/terms/"/>
    <ds:schemaRef ds:uri="http://www.w3.org/XML/1998/namespace"/>
    <ds:schemaRef ds:uri="http://schemas.microsoft.com/office/2006/metadata/properties"/>
    <ds:schemaRef ds:uri="bece8704-0f9f-4155-8744-e8d43d1f4353"/>
    <ds:schemaRef ds:uri="bca0bc44-19d1-4824-98a4-321de56310bf"/>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14</vt:i4>
      </vt:variant>
    </vt:vector>
  </HeadingPairs>
  <TitlesOfParts>
    <vt:vector size="31" baseType="lpstr">
      <vt:lpstr>TRANSLATOR</vt:lpstr>
      <vt:lpstr>Data</vt:lpstr>
      <vt:lpstr>Material</vt:lpstr>
      <vt:lpstr>Help</vt:lpstr>
      <vt:lpstr>Cover_Sheet</vt:lpstr>
      <vt:lpstr>REACH</vt:lpstr>
      <vt:lpstr>SVHC</vt:lpstr>
      <vt:lpstr>GS</vt:lpstr>
      <vt:lpstr>POP</vt:lpstr>
      <vt:lpstr>PFAS</vt:lpstr>
      <vt:lpstr>RoHS</vt:lpstr>
      <vt:lpstr>Battery</vt:lpstr>
      <vt:lpstr>Packaging</vt:lpstr>
      <vt:lpstr>TSCA</vt:lpstr>
      <vt:lpstr>MOSH_MOAH</vt:lpstr>
      <vt:lpstr>Prop65</vt:lpstr>
      <vt:lpstr>Appendix</vt:lpstr>
      <vt:lpstr>Cover_Sheet!Bosch_PartDescription</vt:lpstr>
      <vt:lpstr>Cover_Sheet!Bosch_PartNumber</vt:lpstr>
      <vt:lpstr>Cover_Sheet!Bosch_PurchaseContact</vt:lpstr>
      <vt:lpstr>Cover_Sheet!Bosch_SupplierName</vt:lpstr>
      <vt:lpstr>Cover_Sheet!Bosch_SupplierNumber</vt:lpstr>
      <vt:lpstr>Battery!Druckbereich</vt:lpstr>
      <vt:lpstr>GS!Druckbereich</vt:lpstr>
      <vt:lpstr>Material!Druckbereich</vt:lpstr>
      <vt:lpstr>MOSH_MOAH!Druckbereich</vt:lpstr>
      <vt:lpstr>Packaging!Druckbereich</vt:lpstr>
      <vt:lpstr>POP!Druckbereich</vt:lpstr>
      <vt:lpstr>REACH!Druckbereich</vt:lpstr>
      <vt:lpstr>RoHS!Druckbereich</vt:lpstr>
      <vt:lpstr>SVHC!Druckbereich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PT-N2580 Supplier Declaration Sheet - &lt;i&gt;Appendix 1&lt;/i&gt;</dc:title>
  <dc:subject>2,,PT-PU-S14</dc:subject>
  <dc:creator>OG_PT1</dc:creator>
  <cp:keywords>Control of regulated substances in supply parts ,, Hazardous Materials ,, PDP ,, PDP Map ,, Product Development Process ,, PEP ,, Product Engineering Process ,, TTM ,, TTM Process ,, Time to Market ,, Innovation Framework ,, InnoF ,, Produktentstehungsprozess ,, Produktentwicklungsprozess ,, TTM Prozess ,, PIF ,, PT PIF ,, PT Product Innovation Framework ,, Product Innovation Framework ,, Innovation Framework ,, InnoF ,, PIF Map ,, PIF Process ,, BIF ,, PT BIF</cp:keywords>
  <dc:description/>
  <cp:lastModifiedBy>Ruoff Sarah Jennifer (PT/PUQ)</cp:lastModifiedBy>
  <cp:revision/>
  <cp:lastPrinted>2024-09-02T09:40:28Z</cp:lastPrinted>
  <dcterms:created xsi:type="dcterms:W3CDTF">2009-10-14T08:02:42Z</dcterms:created>
  <dcterms:modified xsi:type="dcterms:W3CDTF">2024-09-12T08:29:00Z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olution ID">
    <vt:lpwstr>None</vt:lpwstr>
  </property>
  <property fmtid="{D5CDD505-2E9C-101B-9397-08002B2CF9AE}" pid="4" name="ContentTypeId">
    <vt:lpwstr>0x010100390F5A87AC47ED4C93453B97702D037C0100BA44563153F0DF41AC6C8899C24B4357</vt:lpwstr>
  </property>
  <property fmtid="{D5CDD505-2E9C-101B-9397-08002B2CF9AE}" pid="5" name="_dlc_DocIdItemGuid">
    <vt:lpwstr>9f0f8f2b-39fa-4bf2-811b-4112e7f296c4</vt:lpwstr>
  </property>
  <property fmtid="{D5CDD505-2E9C-101B-9397-08002B2CF9AE}" pid="6" name="DMSKeywords">
    <vt:lpwstr/>
  </property>
  <property fmtid="{D5CDD505-2E9C-101B-9397-08002B2CF9AE}" pid="7" name="_vti_ItemHoldRecordStatus">
    <vt:lpwstr/>
  </property>
  <property fmtid="{D5CDD505-2E9C-101B-9397-08002B2CF9AE}" pid="8" name="_vti_ItemDeclaredRecord">
    <vt:lpwstr/>
  </property>
  <property fmtid="{D5CDD505-2E9C-101B-9397-08002B2CF9AE}" pid="9" name="IconOverlay">
    <vt:lpwstr/>
  </property>
  <property fmtid="{D5CDD505-2E9C-101B-9397-08002B2CF9AE}" pid="10" name="ecm_ItemDeleteBlockHolders">
    <vt:lpwstr/>
  </property>
  <property fmtid="{D5CDD505-2E9C-101B-9397-08002B2CF9AE}" pid="11" name="ecm_RecordRestrictions">
    <vt:lpwstr/>
  </property>
  <property fmtid="{D5CDD505-2E9C-101B-9397-08002B2CF9AE}" pid="12" name="ecm_ItemLockHolders">
    <vt:lpwstr/>
  </property>
  <property fmtid="{D5CDD505-2E9C-101B-9397-08002B2CF9AE}" pid="13" name="ILMRevision">
    <vt:lpwstr/>
  </property>
  <property fmtid="{D5CDD505-2E9C-101B-9397-08002B2CF9AE}" pid="14" name="ConceptualVersion">
    <vt:lpwstr/>
  </property>
  <property fmtid="{D5CDD505-2E9C-101B-9397-08002B2CF9AE}" pid="15" name="ConceptualVersionTreeview">
    <vt:lpwstr/>
  </property>
  <property fmtid="{D5CDD505-2E9C-101B-9397-08002B2CF9AE}" pid="16" name="ILMComments">
    <vt:lpwstr/>
  </property>
  <property fmtid="{D5CDD505-2E9C-101B-9397-08002B2CF9AE}" pid="17" name="ILMExternalReference">
    <vt:lpwstr/>
  </property>
  <property fmtid="{D5CDD505-2E9C-101B-9397-08002B2CF9AE}" pid="18" name="DocIdOfLinkItem">
    <vt:lpwstr/>
  </property>
</Properties>
</file>